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mpras\Desktop\CONVOCATORIA 2019\MAYOR CUANTIA\119602\"/>
    </mc:Choice>
  </mc:AlternateContent>
  <bookViews>
    <workbookView xWindow="0" yWindow="0" windowWidth="28800" windowHeight="12135" tabRatio="634" firstSheet="1" activeTab="1"/>
  </bookViews>
  <sheets>
    <sheet name="Experiencia" sheetId="1" state="hidden" r:id="rId1"/>
    <sheet name="TECNICA" sheetId="6" r:id="rId2"/>
    <sheet name="EXPER CONSTRUCTOR" sheetId="14" r:id="rId3"/>
    <sheet name="Hoja2" sheetId="17" state="hidden" r:id="rId4"/>
    <sheet name="Hoja1" sheetId="16" state="hidden" r:id="rId5"/>
    <sheet name="PUNTAJE PRECIO" sheetId="9" r:id="rId6"/>
    <sheet name="PRECIO CORREGIDO" sheetId="12" r:id="rId7"/>
    <sheet name="TABLA SMMLV" sheetId="15" state="hidden" r:id="rId8"/>
    <sheet name="ARIT,ETICA" sheetId="11" state="hidden" r:id="rId9"/>
  </sheets>
  <externalReferences>
    <externalReference r:id="rId10"/>
  </externalReferences>
  <definedNames>
    <definedName name="_xlnm._FilterDatabase" localSheetId="5" hidden="1">'PUNTAJE PRECIO'!$M$15:$O$19</definedName>
    <definedName name="_xlnm.Print_Area" localSheetId="2">'EXPER CONSTRUCTOR'!$A$1:$O$802</definedName>
    <definedName name="_xlnm.Print_Area" localSheetId="0">Experiencia!$B$1:$P$35</definedName>
    <definedName name="_xlnm.Print_Area" localSheetId="5">'PUNTAJE PRECIO'!$A$1:$H$80</definedName>
    <definedName name="_xlnm.Print_Area" localSheetId="1">TECNICA!$A$1:$N$45</definedName>
    <definedName name="BLOQUE" localSheetId="2">#REF!</definedName>
    <definedName name="BLOQUE" localSheetId="0">#REF!</definedName>
    <definedName name="BLOQUE" localSheetId="1">#REF!</definedName>
    <definedName name="BLOQUE">#REF!</definedName>
    <definedName name="ORDEN" localSheetId="2">#REF!</definedName>
    <definedName name="ORDEN" localSheetId="0">#REF!</definedName>
    <definedName name="ORDEN" localSheetId="1">#REF!</definedName>
    <definedName name="ORDEN">#REF!</definedName>
    <definedName name="_xlnm.Print_Titles" localSheetId="2">'EXPER CONSTRUCTOR'!$1:$2</definedName>
    <definedName name="_xlnm.Print_Titles" localSheetId="0">Experiencia!$4:$11</definedName>
  </definedNames>
  <calcPr calcId="152511"/>
</workbook>
</file>

<file path=xl/calcChain.xml><?xml version="1.0" encoding="utf-8"?>
<calcChain xmlns="http://schemas.openxmlformats.org/spreadsheetml/2006/main">
  <c r="N19" i="6" l="1"/>
  <c r="F737" i="14" l="1"/>
  <c r="F738" i="14" s="1"/>
  <c r="W683" i="14" l="1"/>
  <c r="L702" i="14"/>
  <c r="L701" i="14"/>
  <c r="L700" i="14"/>
  <c r="L699" i="14"/>
  <c r="L698" i="14"/>
  <c r="L697" i="14"/>
  <c r="L696" i="14"/>
  <c r="L695" i="14"/>
  <c r="L694" i="14"/>
  <c r="L693" i="14"/>
  <c r="L692" i="14"/>
  <c r="W687" i="14"/>
  <c r="W686" i="14"/>
  <c r="N678" i="14"/>
  <c r="N677" i="14"/>
  <c r="J681" i="14"/>
  <c r="J680" i="14"/>
  <c r="O680" i="14" s="1"/>
  <c r="J679" i="14"/>
  <c r="J678" i="14"/>
  <c r="J677" i="14"/>
  <c r="J6" i="14"/>
  <c r="D679" i="14"/>
  <c r="F103" i="14"/>
  <c r="F781" i="14" l="1"/>
  <c r="N681" i="14"/>
  <c r="O681" i="14"/>
  <c r="K680" i="14"/>
  <c r="E679" i="14"/>
  <c r="Q677" i="14" l="1"/>
  <c r="O677" i="14"/>
  <c r="AE5" i="14"/>
  <c r="C20" i="9" l="1"/>
  <c r="K754" i="14" l="1"/>
  <c r="K753" i="14"/>
  <c r="G752" i="14"/>
  <c r="G751" i="14"/>
  <c r="E751" i="14"/>
  <c r="J736" i="14"/>
  <c r="M9" i="17"/>
  <c r="M8" i="17"/>
  <c r="M7" i="17"/>
  <c r="W697" i="14"/>
  <c r="W698" i="14"/>
  <c r="W696" i="14"/>
  <c r="AB698" i="14"/>
  <c r="G18" i="17"/>
  <c r="G17" i="17"/>
  <c r="G19" i="17" s="1"/>
  <c r="X700" i="14"/>
  <c r="X701" i="14"/>
  <c r="X702" i="14"/>
  <c r="X703" i="14"/>
  <c r="X704" i="14" l="1"/>
  <c r="W699" i="14"/>
  <c r="M10" i="17"/>
  <c r="Z695" i="14"/>
  <c r="X693" i="14"/>
  <c r="Q692" i="14"/>
  <c r="Q703" i="14" s="1"/>
  <c r="L424" i="14" l="1"/>
  <c r="A675" i="14" l="1"/>
  <c r="A539" i="14"/>
  <c r="N284" i="14" l="1"/>
  <c r="J284" i="14"/>
  <c r="O284" i="14" s="1"/>
  <c r="M150" i="14"/>
  <c r="M146" i="14"/>
  <c r="Y153" i="14"/>
  <c r="Y152" i="14"/>
  <c r="L152" i="14"/>
  <c r="L154" i="14"/>
  <c r="L153" i="14"/>
  <c r="L150" i="14"/>
  <c r="K755" i="14"/>
  <c r="X752" i="14"/>
  <c r="X751" i="14"/>
  <c r="X750" i="14"/>
  <c r="X749" i="14"/>
  <c r="X748" i="14"/>
  <c r="X747" i="14"/>
  <c r="X746" i="14"/>
  <c r="X745" i="14"/>
  <c r="X744" i="14"/>
  <c r="X743" i="14"/>
  <c r="X742" i="14"/>
  <c r="X741" i="14"/>
  <c r="X740" i="14"/>
  <c r="X739" i="14"/>
  <c r="X736" i="14"/>
  <c r="X735" i="14"/>
  <c r="X734" i="14"/>
  <c r="X733" i="14"/>
  <c r="X732" i="14"/>
  <c r="X731" i="14"/>
  <c r="X730" i="14"/>
  <c r="X729" i="14"/>
  <c r="X728" i="14"/>
  <c r="X727" i="14"/>
  <c r="X726" i="14"/>
  <c r="K726" i="14"/>
  <c r="X725" i="14"/>
  <c r="AV702" i="14"/>
  <c r="AD685" i="14"/>
  <c r="Z685" i="14"/>
  <c r="W685" i="14"/>
  <c r="AD684" i="14"/>
  <c r="Z684" i="14"/>
  <c r="W684" i="14"/>
  <c r="W689" i="14" s="1"/>
  <c r="AD683" i="14"/>
  <c r="Z683" i="14"/>
  <c r="N680" i="14"/>
  <c r="N679" i="14"/>
  <c r="O679" i="14"/>
  <c r="O678" i="14"/>
  <c r="X598" i="14"/>
  <c r="X599" i="14"/>
  <c r="X600" i="14"/>
  <c r="X601" i="14"/>
  <c r="X602" i="14"/>
  <c r="X603" i="14"/>
  <c r="X604" i="14"/>
  <c r="X605" i="14"/>
  <c r="X606" i="14"/>
  <c r="X607" i="14"/>
  <c r="X608" i="14"/>
  <c r="X609" i="14"/>
  <c r="X610" i="14"/>
  <c r="X611" i="14"/>
  <c r="X612" i="14"/>
  <c r="X613" i="14"/>
  <c r="X614" i="14"/>
  <c r="X615" i="14"/>
  <c r="X616" i="14"/>
  <c r="X617" i="14"/>
  <c r="X618" i="14"/>
  <c r="X619" i="14"/>
  <c r="X620" i="14"/>
  <c r="X621" i="14"/>
  <c r="X622" i="14"/>
  <c r="X623" i="14"/>
  <c r="X624" i="14"/>
  <c r="X625" i="14"/>
  <c r="X626" i="14"/>
  <c r="X627" i="14"/>
  <c r="H558" i="14"/>
  <c r="F656" i="14"/>
  <c r="F655" i="14"/>
  <c r="K630" i="14"/>
  <c r="K614" i="14"/>
  <c r="K601" i="14"/>
  <c r="Q567" i="14"/>
  <c r="AV559" i="14"/>
  <c r="X559" i="14"/>
  <c r="AV558" i="14"/>
  <c r="X558" i="14"/>
  <c r="AD551" i="14"/>
  <c r="Z551" i="14"/>
  <c r="W551" i="14"/>
  <c r="AD550" i="14"/>
  <c r="Z550" i="14"/>
  <c r="W550" i="14"/>
  <c r="AD549" i="14"/>
  <c r="Z549" i="14"/>
  <c r="W549" i="14"/>
  <c r="O544" i="14"/>
  <c r="N544" i="14"/>
  <c r="N543" i="14"/>
  <c r="O543" i="14"/>
  <c r="N542" i="14"/>
  <c r="O542" i="14"/>
  <c r="N541" i="14"/>
  <c r="O541" i="14"/>
  <c r="X423" i="14"/>
  <c r="X424" i="14"/>
  <c r="X425" i="14"/>
  <c r="X426" i="14"/>
  <c r="X427" i="14"/>
  <c r="X422" i="14"/>
  <c r="A402" i="14"/>
  <c r="K494" i="14"/>
  <c r="K478" i="14"/>
  <c r="K465" i="14"/>
  <c r="Q431" i="14"/>
  <c r="K428" i="14"/>
  <c r="K427" i="14"/>
  <c r="L426" i="14"/>
  <c r="AV423" i="14"/>
  <c r="L423" i="14"/>
  <c r="AV422" i="14"/>
  <c r="L422" i="14"/>
  <c r="L421" i="14"/>
  <c r="AD414" i="14"/>
  <c r="Z414" i="14"/>
  <c r="W414" i="14"/>
  <c r="AD413" i="14"/>
  <c r="Z413" i="14"/>
  <c r="W413" i="14"/>
  <c r="AD412" i="14"/>
  <c r="Z412" i="14"/>
  <c r="W412" i="14"/>
  <c r="O412" i="14"/>
  <c r="F796" i="14" l="1"/>
  <c r="F795" i="14"/>
  <c r="Q678" i="14"/>
  <c r="Q679" i="14" s="1"/>
  <c r="O549" i="14"/>
  <c r="O683" i="14"/>
  <c r="F793" i="14" s="1"/>
  <c r="G793" i="14" s="1"/>
  <c r="Y154" i="14"/>
  <c r="X560" i="14"/>
  <c r="X628" i="14" s="1"/>
  <c r="AD686" i="14"/>
  <c r="AV426" i="14"/>
  <c r="AV427" i="14" s="1"/>
  <c r="X428" i="14"/>
  <c r="Z552" i="14"/>
  <c r="AD552" i="14"/>
  <c r="AV562" i="14"/>
  <c r="AV563" i="14" s="1"/>
  <c r="Z686" i="14"/>
  <c r="AD415" i="14"/>
  <c r="N682" i="14"/>
  <c r="X753" i="14"/>
  <c r="N411" i="14"/>
  <c r="W415" i="14"/>
  <c r="N548" i="14"/>
  <c r="W552" i="14"/>
  <c r="Z415" i="14"/>
  <c r="L835" i="14"/>
  <c r="L834" i="14"/>
  <c r="BB815" i="14"/>
  <c r="BB814" i="14"/>
  <c r="BB813" i="14"/>
  <c r="BB812" i="14"/>
  <c r="L833" i="14"/>
  <c r="B4" i="16"/>
  <c r="L832" i="14"/>
  <c r="L831" i="14"/>
  <c r="L830" i="14"/>
  <c r="L829" i="14"/>
  <c r="L824" i="14"/>
  <c r="L825" i="14"/>
  <c r="L826" i="14"/>
  <c r="L827" i="14"/>
  <c r="L828" i="14"/>
  <c r="AX815" i="14"/>
  <c r="AX814" i="14"/>
  <c r="AX813" i="14"/>
  <c r="AX812" i="14"/>
  <c r="AT815" i="14"/>
  <c r="AT814" i="14"/>
  <c r="AT813" i="14"/>
  <c r="AT812" i="14"/>
  <c r="AP812" i="14"/>
  <c r="AP815" i="14"/>
  <c r="AP814" i="14"/>
  <c r="AP813" i="14"/>
  <c r="AL814" i="14"/>
  <c r="AL815" i="14"/>
  <c r="AL812" i="14"/>
  <c r="AL813" i="14"/>
  <c r="AH813" i="14"/>
  <c r="AH812" i="14"/>
  <c r="L823" i="14"/>
  <c r="AD812" i="14"/>
  <c r="Z814" i="14"/>
  <c r="Z812" i="14"/>
  <c r="Z813" i="14"/>
  <c r="W813" i="14"/>
  <c r="W812" i="14"/>
  <c r="A265" i="14"/>
  <c r="A264" i="14"/>
  <c r="F792" i="14" l="1"/>
  <c r="G792" i="14" s="1"/>
  <c r="AL816" i="14"/>
  <c r="AP816" i="14"/>
  <c r="AT816" i="14"/>
  <c r="AH815" i="14"/>
  <c r="BB816" i="14"/>
  <c r="AX816" i="14"/>
  <c r="Z815" i="14"/>
  <c r="K357" i="14"/>
  <c r="K341" i="14"/>
  <c r="K328" i="14"/>
  <c r="Q294" i="14"/>
  <c r="AV286" i="14"/>
  <c r="AV285" i="14"/>
  <c r="AD277" i="14"/>
  <c r="Z277" i="14"/>
  <c r="W277" i="14"/>
  <c r="AD276" i="14"/>
  <c r="Z276" i="14"/>
  <c r="W276" i="14"/>
  <c r="AD275" i="14"/>
  <c r="Z275" i="14"/>
  <c r="W275" i="14"/>
  <c r="O275" i="14"/>
  <c r="A801" i="14"/>
  <c r="A802" i="14"/>
  <c r="J804" i="14"/>
  <c r="O804" i="14" s="1"/>
  <c r="N804" i="14"/>
  <c r="J805" i="14"/>
  <c r="O805" i="14" s="1"/>
  <c r="N805" i="14"/>
  <c r="J806" i="14"/>
  <c r="O806" i="14" s="1"/>
  <c r="N806" i="14"/>
  <c r="N807" i="14"/>
  <c r="O807" i="14"/>
  <c r="AD815" i="14"/>
  <c r="W815" i="14"/>
  <c r="L821" i="14"/>
  <c r="L822" i="14"/>
  <c r="AV822" i="14"/>
  <c r="Q839" i="14"/>
  <c r="AV823" i="14"/>
  <c r="K873" i="14"/>
  <c r="K886" i="14"/>
  <c r="K902" i="14"/>
  <c r="AV289" i="14" l="1"/>
  <c r="AV290" i="14" s="1"/>
  <c r="Z278" i="14"/>
  <c r="AD278" i="14"/>
  <c r="AV826" i="14"/>
  <c r="AV827" i="14" s="1"/>
  <c r="W278" i="14"/>
  <c r="N274" i="14"/>
  <c r="N811" i="14"/>
  <c r="O812" i="14"/>
  <c r="M149" i="14"/>
  <c r="AD137" i="14"/>
  <c r="AD136" i="14"/>
  <c r="AD135" i="14"/>
  <c r="L149" i="14"/>
  <c r="Z137" i="14"/>
  <c r="Z136" i="14"/>
  <c r="Z135" i="14"/>
  <c r="L148" i="14"/>
  <c r="L147" i="14"/>
  <c r="Q146" i="14"/>
  <c r="Q157" i="14" s="1"/>
  <c r="W137" i="14"/>
  <c r="W136" i="14"/>
  <c r="W135" i="14"/>
  <c r="L146" i="14"/>
  <c r="M145" i="14"/>
  <c r="L145" i="14"/>
  <c r="L144" i="14"/>
  <c r="N128" i="14"/>
  <c r="J128" i="14"/>
  <c r="O128" i="14" s="1"/>
  <c r="C16" i="1"/>
  <c r="N130" i="14"/>
  <c r="O130" i="14"/>
  <c r="N129" i="14"/>
  <c r="J129" i="14"/>
  <c r="O129" i="14" s="1"/>
  <c r="N127" i="14"/>
  <c r="J127" i="14"/>
  <c r="O127" i="14" s="1"/>
  <c r="L26" i="14"/>
  <c r="Z16" i="14"/>
  <c r="Z15" i="14"/>
  <c r="Z14" i="14"/>
  <c r="L25" i="14"/>
  <c r="W15" i="14"/>
  <c r="W16" i="14"/>
  <c r="W14" i="14"/>
  <c r="L24" i="14"/>
  <c r="L23" i="14"/>
  <c r="N9" i="14"/>
  <c r="J9" i="14"/>
  <c r="O9" i="14" s="1"/>
  <c r="K6" i="14"/>
  <c r="Z17" i="14" l="1"/>
  <c r="W138" i="14"/>
  <c r="Z138" i="14"/>
  <c r="AD138" i="14"/>
  <c r="N134" i="14"/>
  <c r="O135" i="14"/>
  <c r="C10" i="9"/>
  <c r="C70" i="9"/>
  <c r="AV146" i="14" l="1"/>
  <c r="AV145" i="14"/>
  <c r="B75" i="9"/>
  <c r="C75" i="9"/>
  <c r="H75" i="9"/>
  <c r="AV149" i="14" l="1"/>
  <c r="AV150" i="14" s="1"/>
  <c r="C11" i="12" l="1"/>
  <c r="C89" i="9" l="1"/>
  <c r="C88" i="9"/>
  <c r="A89" i="9"/>
  <c r="A88" i="9"/>
  <c r="C85" i="9"/>
  <c r="C84" i="9"/>
  <c r="A85" i="9"/>
  <c r="A84" i="9"/>
  <c r="C79" i="9"/>
  <c r="C78" i="9"/>
  <c r="C9" i="9"/>
  <c r="D30" i="6"/>
  <c r="N26" i="6"/>
  <c r="D26" i="6"/>
  <c r="A9" i="6"/>
  <c r="R33" i="1"/>
  <c r="W21" i="9" l="1"/>
  <c r="A125" i="14" l="1"/>
  <c r="A124" i="14"/>
  <c r="K220" i="14"/>
  <c r="K204" i="14"/>
  <c r="K191" i="14"/>
  <c r="L151" i="14"/>
  <c r="K52" i="14"/>
  <c r="A4" i="14"/>
  <c r="A3" i="14"/>
  <c r="K77" i="14"/>
  <c r="K64" i="14"/>
  <c r="Q28" i="14"/>
  <c r="N8" i="14"/>
  <c r="J8" i="14"/>
  <c r="O8" i="14" s="1"/>
  <c r="N7" i="14"/>
  <c r="J7" i="14"/>
  <c r="O7" i="14" s="1"/>
  <c r="N6" i="14"/>
  <c r="O6" i="14"/>
  <c r="F117" i="14" l="1"/>
  <c r="R7" i="14"/>
  <c r="F118" i="14"/>
  <c r="Q7" i="14"/>
  <c r="S8" i="14" s="1"/>
  <c r="O14" i="14"/>
  <c r="F115" i="14" s="1"/>
  <c r="G115" i="14" s="1"/>
  <c r="N13" i="14"/>
  <c r="F114" i="14" s="1"/>
  <c r="G114" i="14" s="1"/>
  <c r="L62" i="9" l="1"/>
  <c r="A24" i="9"/>
  <c r="B23" i="9"/>
  <c r="H38" i="12"/>
  <c r="H39" i="12" s="1"/>
  <c r="F38" i="12"/>
  <c r="F39" i="12" s="1"/>
  <c r="D38" i="12"/>
  <c r="D39" i="12" s="1"/>
  <c r="H37" i="12"/>
  <c r="F37" i="12"/>
  <c r="D37" i="12"/>
  <c r="H36" i="12"/>
  <c r="F36" i="12"/>
  <c r="D36" i="12"/>
  <c r="H28" i="12"/>
  <c r="H29" i="12" s="1"/>
  <c r="H27" i="12"/>
  <c r="H26" i="12"/>
  <c r="A22" i="6"/>
  <c r="A23" i="9" s="1"/>
  <c r="A19" i="6"/>
  <c r="A20" i="9" s="1"/>
  <c r="A20" i="6"/>
  <c r="A21" i="9" s="1"/>
  <c r="A21" i="6"/>
  <c r="A22" i="9" s="1"/>
  <c r="B24" i="9"/>
  <c r="A18" i="6"/>
  <c r="A19" i="9" s="1"/>
  <c r="D24" i="9"/>
  <c r="E24" i="9" s="1"/>
  <c r="I24" i="9" s="1"/>
  <c r="D25" i="9"/>
  <c r="E25" i="9" s="1"/>
  <c r="I25" i="9" s="1"/>
  <c r="D26" i="9"/>
  <c r="E26" i="9" s="1"/>
  <c r="I26" i="9" s="1"/>
  <c r="D27" i="9"/>
  <c r="D28" i="9"/>
  <c r="E28" i="9" s="1"/>
  <c r="I28" i="9" s="1"/>
  <c r="D29" i="9"/>
  <c r="E29" i="9" s="1"/>
  <c r="I29" i="9" s="1"/>
  <c r="D30" i="9"/>
  <c r="E30" i="9" s="1"/>
  <c r="I30" i="9" s="1"/>
  <c r="D31" i="9"/>
  <c r="E31" i="9" s="1"/>
  <c r="I31" i="9" s="1"/>
  <c r="D32" i="9"/>
  <c r="E32" i="9" s="1"/>
  <c r="I32" i="9" s="1"/>
  <c r="D33" i="9"/>
  <c r="E33" i="9" s="1"/>
  <c r="I33" i="9" s="1"/>
  <c r="D34" i="9"/>
  <c r="E34" i="9" s="1"/>
  <c r="I34" i="9" s="1"/>
  <c r="D35" i="9"/>
  <c r="D36" i="9"/>
  <c r="E36" i="9" s="1"/>
  <c r="I36" i="9" s="1"/>
  <c r="D37" i="9"/>
  <c r="E37" i="9" s="1"/>
  <c r="I37" i="9" s="1"/>
  <c r="D38" i="9"/>
  <c r="E38" i="9" s="1"/>
  <c r="I38" i="9" s="1"/>
  <c r="D39" i="9"/>
  <c r="E39" i="9" s="1"/>
  <c r="I39" i="9" s="1"/>
  <c r="D40" i="9"/>
  <c r="E40" i="9" s="1"/>
  <c r="I40" i="9" s="1"/>
  <c r="D41" i="9"/>
  <c r="E41" i="9" s="1"/>
  <c r="I41" i="9" s="1"/>
  <c r="D42" i="9"/>
  <c r="E42" i="9" s="1"/>
  <c r="I42" i="9" s="1"/>
  <c r="D43" i="9"/>
  <c r="D44" i="9"/>
  <c r="E44" i="9" s="1"/>
  <c r="I44" i="9" s="1"/>
  <c r="D45" i="9"/>
  <c r="E45" i="9" s="1"/>
  <c r="I45" i="9" s="1"/>
  <c r="D46" i="9"/>
  <c r="E46" i="9" s="1"/>
  <c r="I46" i="9" s="1"/>
  <c r="D47" i="9"/>
  <c r="E47" i="9" s="1"/>
  <c r="I47" i="9" s="1"/>
  <c r="D48" i="9"/>
  <c r="E48" i="9" s="1"/>
  <c r="I48" i="9" s="1"/>
  <c r="D49" i="9"/>
  <c r="E49" i="9" s="1"/>
  <c r="I49" i="9" s="1"/>
  <c r="D50" i="9"/>
  <c r="E50" i="9" s="1"/>
  <c r="I50" i="9" s="1"/>
  <c r="D51" i="9"/>
  <c r="D52" i="9"/>
  <c r="E52" i="9" s="1"/>
  <c r="I52" i="9" s="1"/>
  <c r="D53" i="9"/>
  <c r="E53" i="9" s="1"/>
  <c r="I53" i="9" s="1"/>
  <c r="D54" i="9"/>
  <c r="E54" i="9" s="1"/>
  <c r="I54" i="9" s="1"/>
  <c r="D55" i="9"/>
  <c r="E55" i="9" s="1"/>
  <c r="I55" i="9" s="1"/>
  <c r="D56" i="9"/>
  <c r="E56" i="9" s="1"/>
  <c r="I56" i="9" s="1"/>
  <c r="D57" i="9"/>
  <c r="E57" i="9" s="1"/>
  <c r="I57" i="9" s="1"/>
  <c r="D58" i="9"/>
  <c r="E58" i="9" s="1"/>
  <c r="I58" i="9" s="1"/>
  <c r="D59" i="9"/>
  <c r="D60" i="9"/>
  <c r="E60" i="9" s="1"/>
  <c r="I60" i="9" s="1"/>
  <c r="D61" i="9"/>
  <c r="E61" i="9" s="1"/>
  <c r="I61" i="9" s="1"/>
  <c r="D62" i="9"/>
  <c r="E62" i="9" s="1"/>
  <c r="I62" i="9" s="1"/>
  <c r="D63" i="9"/>
  <c r="E63" i="9" s="1"/>
  <c r="I63" i="9" s="1"/>
  <c r="D64" i="9"/>
  <c r="E64" i="9" s="1"/>
  <c r="I64" i="9" s="1"/>
  <c r="D65" i="9"/>
  <c r="E65" i="9" s="1"/>
  <c r="I65" i="9" s="1"/>
  <c r="D66" i="9"/>
  <c r="E66" i="9" s="1"/>
  <c r="I66" i="9" s="1"/>
  <c r="D67" i="9"/>
  <c r="E67" i="9" s="1"/>
  <c r="I67" i="9" s="1"/>
  <c r="D68" i="9"/>
  <c r="E68" i="9" s="1"/>
  <c r="I68" i="9" s="1"/>
  <c r="D69" i="9"/>
  <c r="E69" i="9" s="1"/>
  <c r="I69" i="9" s="1"/>
  <c r="H40" i="12" l="1"/>
  <c r="H42" i="12"/>
  <c r="F40" i="12"/>
  <c r="F42" i="12" s="1"/>
  <c r="E34" i="12" s="1"/>
  <c r="D40" i="12"/>
  <c r="D42" i="12" s="1"/>
  <c r="C34" i="12" s="1"/>
  <c r="H30" i="12"/>
  <c r="H32" i="12" s="1"/>
  <c r="G24" i="12" s="1"/>
  <c r="E59" i="9"/>
  <c r="I59" i="9" s="1"/>
  <c r="E51" i="9"/>
  <c r="I51" i="9" s="1"/>
  <c r="E43" i="9"/>
  <c r="I43" i="9" s="1"/>
  <c r="E35" i="9"/>
  <c r="I35" i="9" s="1"/>
  <c r="E27" i="9"/>
  <c r="I27" i="9" s="1"/>
  <c r="G34" i="12" l="1"/>
  <c r="A1" i="14"/>
  <c r="L24" i="1" l="1"/>
  <c r="M24" i="1"/>
  <c r="B18" i="9" l="1"/>
  <c r="B19" i="9"/>
  <c r="B20" i="9"/>
  <c r="B21" i="9"/>
  <c r="B22" i="9"/>
  <c r="B17" i="9"/>
  <c r="A16" i="6"/>
  <c r="A17" i="9" s="1"/>
  <c r="A17" i="6"/>
  <c r="A18" i="9" s="1"/>
  <c r="D15" i="9" l="1"/>
  <c r="E15" i="9" s="1"/>
  <c r="J9" i="9"/>
  <c r="I7" i="9"/>
  <c r="D22" i="9"/>
  <c r="E22" i="9" s="1"/>
  <c r="D21" i="9"/>
  <c r="E21" i="9" s="1"/>
  <c r="D19" i="9"/>
  <c r="E19" i="9" s="1"/>
  <c r="D20" i="9"/>
  <c r="E20" i="9" s="1"/>
  <c r="D23" i="9"/>
  <c r="E23" i="9" s="1"/>
  <c r="F14" i="9"/>
  <c r="D18" i="9"/>
  <c r="E18" i="9" s="1"/>
  <c r="I18" i="9" s="1"/>
  <c r="F28" i="12"/>
  <c r="F29" i="12" s="1"/>
  <c r="F27" i="12"/>
  <c r="F26" i="12"/>
  <c r="D28" i="12"/>
  <c r="D29" i="12" s="1"/>
  <c r="D27" i="12"/>
  <c r="D26" i="12"/>
  <c r="H18" i="12"/>
  <c r="H19" i="12" s="1"/>
  <c r="H17" i="12"/>
  <c r="H16" i="12"/>
  <c r="F18" i="12"/>
  <c r="F19" i="12" s="1"/>
  <c r="F17" i="12"/>
  <c r="F16" i="12"/>
  <c r="H20" i="12" l="1"/>
  <c r="F15" i="9"/>
  <c r="I15" i="9"/>
  <c r="I23" i="9"/>
  <c r="I20" i="9"/>
  <c r="I19" i="9"/>
  <c r="I21" i="9"/>
  <c r="I22" i="9"/>
  <c r="J10" i="9"/>
  <c r="F20" i="12"/>
  <c r="H22" i="12"/>
  <c r="I20" i="12" s="1"/>
  <c r="D17" i="9"/>
  <c r="E17" i="9" s="1"/>
  <c r="I17" i="9" s="1"/>
  <c r="F30" i="12"/>
  <c r="F32" i="12" s="1"/>
  <c r="E24" i="12" s="1"/>
  <c r="D30" i="12"/>
  <c r="D32" i="12" s="1"/>
  <c r="C24" i="12" s="1"/>
  <c r="D16" i="9" l="1"/>
  <c r="F22" i="12"/>
  <c r="E13" i="12" s="1"/>
  <c r="G13" i="12"/>
  <c r="D34" i="6"/>
  <c r="E16" i="9"/>
  <c r="I16" i="9" s="1"/>
  <c r="L15" i="1"/>
  <c r="M15" i="1" l="1"/>
  <c r="D18" i="12" l="1"/>
  <c r="D19" i="12" s="1"/>
  <c r="D17" i="12"/>
  <c r="D16" i="12"/>
  <c r="D20" i="12" l="1"/>
  <c r="D22" i="12" s="1"/>
  <c r="C13" i="12" l="1"/>
  <c r="D19" i="6"/>
  <c r="F16" i="9"/>
  <c r="F17" i="9" s="1"/>
  <c r="F18" i="9" s="1"/>
  <c r="F19" i="9" s="1"/>
  <c r="F20" i="9" s="1"/>
  <c r="F21" i="9" s="1"/>
  <c r="F22" i="9" s="1"/>
  <c r="F23" i="9" s="1"/>
  <c r="F24" i="9" s="1"/>
  <c r="F25" i="9" s="1"/>
  <c r="F26" i="9" s="1"/>
  <c r="F27" i="9" s="1"/>
  <c r="F28" i="9" s="1"/>
  <c r="F29" i="9" s="1"/>
  <c r="F30" i="9" s="1"/>
  <c r="F31" i="9" s="1"/>
  <c r="F32" i="9" s="1"/>
  <c r="F33" i="9" s="1"/>
  <c r="F34" i="9" s="1"/>
  <c r="F35" i="9" s="1"/>
  <c r="F36" i="9" s="1"/>
  <c r="F37" i="9" s="1"/>
  <c r="F38" i="9" s="1"/>
  <c r="F39" i="9" s="1"/>
  <c r="F40" i="9" s="1"/>
  <c r="F41" i="9" s="1"/>
  <c r="F42" i="9" s="1"/>
  <c r="F43" i="9" s="1"/>
  <c r="F44" i="9" s="1"/>
  <c r="F45" i="9" s="1"/>
  <c r="F46"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B16" i="9"/>
  <c r="F70" i="9" l="1"/>
  <c r="F71" i="9" s="1"/>
  <c r="J40" i="11"/>
  <c r="J41" i="11" s="1"/>
  <c r="J39" i="11"/>
  <c r="J38" i="11"/>
  <c r="J42" i="11" l="1"/>
  <c r="N38" i="11" l="1"/>
  <c r="L38" i="11"/>
  <c r="L40" i="11"/>
  <c r="N40" i="11"/>
  <c r="N41" i="11" s="1"/>
  <c r="N39" i="11"/>
  <c r="H31" i="11"/>
  <c r="H32" i="11"/>
  <c r="H30" i="11"/>
  <c r="F30" i="11"/>
  <c r="P30" i="11"/>
  <c r="F31" i="11"/>
  <c r="F32" i="11"/>
  <c r="H24" i="11"/>
  <c r="H21" i="11"/>
  <c r="H22" i="11"/>
  <c r="H23" i="11"/>
  <c r="H17" i="11"/>
  <c r="H18" i="11"/>
  <c r="H19" i="11"/>
  <c r="H20" i="11"/>
  <c r="H16" i="11"/>
  <c r="F24" i="11"/>
  <c r="F23" i="11"/>
  <c r="F22" i="11"/>
  <c r="F21" i="11"/>
  <c r="F20" i="11"/>
  <c r="F19" i="11"/>
  <c r="F18" i="11"/>
  <c r="F17" i="11"/>
  <c r="F16" i="11"/>
  <c r="F12" i="11"/>
  <c r="F11" i="11"/>
  <c r="F10" i="11"/>
  <c r="F9" i="11"/>
  <c r="F8" i="11"/>
  <c r="F33" i="11" l="1"/>
  <c r="H33" i="11"/>
  <c r="N42" i="11"/>
  <c r="L30" i="11"/>
  <c r="H25" i="11"/>
  <c r="F13" i="11"/>
  <c r="F25" i="11"/>
  <c r="N44" i="11" l="1"/>
  <c r="F37" i="11"/>
  <c r="F38" i="11" s="1"/>
  <c r="F40" i="11" s="1"/>
  <c r="H9" i="11" l="1"/>
  <c r="H10" i="11"/>
  <c r="H11" i="11"/>
  <c r="H12" i="11"/>
  <c r="H8" i="11"/>
  <c r="H13" i="11" l="1"/>
  <c r="M6" i="11"/>
  <c r="K6" i="11"/>
  <c r="H39" i="11" l="1"/>
  <c r="H38" i="11"/>
  <c r="H40" i="11"/>
  <c r="H41" i="11" s="1"/>
  <c r="B15" i="9"/>
  <c r="H42" i="11" l="1"/>
  <c r="H44" i="11" l="1"/>
  <c r="J44" i="11"/>
  <c r="P24" i="11"/>
  <c r="P23" i="11"/>
  <c r="P22" i="11"/>
  <c r="P21" i="11"/>
  <c r="P20" i="11"/>
  <c r="P19" i="11"/>
  <c r="P18" i="11"/>
  <c r="P17" i="11"/>
  <c r="P16" i="11"/>
  <c r="P12" i="11"/>
  <c r="P11" i="11"/>
  <c r="P10" i="11"/>
  <c r="P9" i="11"/>
  <c r="P8" i="11"/>
  <c r="L17" i="11"/>
  <c r="L18" i="11"/>
  <c r="L19" i="11"/>
  <c r="L20" i="11"/>
  <c r="L21" i="11"/>
  <c r="L22" i="11"/>
  <c r="L23" i="11"/>
  <c r="L24" i="11"/>
  <c r="L16" i="11"/>
  <c r="L9" i="11"/>
  <c r="L10" i="11"/>
  <c r="L11" i="11"/>
  <c r="L12" i="11"/>
  <c r="L8" i="11"/>
  <c r="L25" i="11" l="1"/>
  <c r="P25" i="11"/>
  <c r="P13" i="11"/>
  <c r="L13" i="11"/>
  <c r="L39" i="11" l="1"/>
  <c r="L41" i="11"/>
  <c r="L42" i="11" l="1"/>
  <c r="P39" i="11"/>
  <c r="P40" i="11"/>
  <c r="P41" i="11" s="1"/>
  <c r="P38" i="11"/>
  <c r="P42" i="11" l="1"/>
  <c r="P44" i="11" s="1"/>
  <c r="L44" i="11"/>
  <c r="A15" i="6" l="1"/>
  <c r="A16" i="9" s="1"/>
  <c r="A14" i="6"/>
  <c r="A15" i="9" s="1"/>
  <c r="A1" i="6"/>
  <c r="A1" i="9" s="1"/>
  <c r="A5" i="6"/>
  <c r="A3" i="9" s="1"/>
  <c r="A6" i="6"/>
  <c r="A2" i="9" s="1"/>
  <c r="A7" i="6"/>
  <c r="A4" i="9" s="1"/>
  <c r="H15" i="9" l="1"/>
  <c r="J15" i="9" l="1"/>
  <c r="G17" i="9"/>
  <c r="G64" i="9"/>
  <c r="G56" i="9"/>
  <c r="G20" i="9"/>
  <c r="G28" i="9"/>
  <c r="G36" i="9"/>
  <c r="G60" i="9"/>
  <c r="G68" i="9"/>
  <c r="G44" i="9"/>
  <c r="G52" i="9"/>
  <c r="G25" i="9"/>
  <c r="G33" i="9"/>
  <c r="G41" i="9"/>
  <c r="G49" i="9"/>
  <c r="G46" i="9"/>
  <c r="G54" i="9"/>
  <c r="G62" i="9"/>
  <c r="G24" i="9"/>
  <c r="G32" i="9"/>
  <c r="G40" i="9"/>
  <c r="G48" i="9"/>
  <c r="G37" i="9"/>
  <c r="G42" i="9"/>
  <c r="G50" i="9"/>
  <c r="G23" i="9"/>
  <c r="G59" i="9"/>
  <c r="G30" i="9"/>
  <c r="G47" i="9"/>
  <c r="G53" i="9"/>
  <c r="G38" i="9"/>
  <c r="G51" i="9"/>
  <c r="G27" i="9"/>
  <c r="G22" i="9"/>
  <c r="G65" i="9"/>
  <c r="G21" i="9"/>
  <c r="G18" i="9"/>
  <c r="G45" i="9"/>
  <c r="G26" i="9"/>
  <c r="G35" i="9"/>
  <c r="G58" i="9"/>
  <c r="G34" i="9"/>
  <c r="G69" i="9"/>
  <c r="G55" i="9"/>
  <c r="G66" i="9"/>
  <c r="G31" i="9"/>
  <c r="G43" i="9"/>
  <c r="G61" i="9"/>
  <c r="G19" i="9"/>
  <c r="G63" i="9"/>
  <c r="G57" i="9"/>
  <c r="G67" i="9"/>
  <c r="G29" i="9"/>
  <c r="G39" i="9"/>
  <c r="G16" i="9"/>
  <c r="H22" i="9" l="1"/>
  <c r="H30" i="9"/>
  <c r="J30" i="9" s="1"/>
  <c r="H38" i="9"/>
  <c r="J38" i="9" s="1"/>
  <c r="H46" i="9"/>
  <c r="J46" i="9" s="1"/>
  <c r="H54" i="9"/>
  <c r="J54" i="9" s="1"/>
  <c r="H35" i="9"/>
  <c r="J35" i="9" s="1"/>
  <c r="H24" i="9"/>
  <c r="J24" i="9" s="1"/>
  <c r="H32" i="9"/>
  <c r="J32" i="9" s="1"/>
  <c r="H40" i="9"/>
  <c r="J40" i="9" s="1"/>
  <c r="H48" i="9"/>
  <c r="J48" i="9" s="1"/>
  <c r="H56" i="9"/>
  <c r="J56" i="9" s="1"/>
  <c r="H64" i="9"/>
  <c r="J64" i="9" s="1"/>
  <c r="H53" i="9"/>
  <c r="J53" i="9" s="1"/>
  <c r="H26" i="9"/>
  <c r="J26" i="9" s="1"/>
  <c r="H34" i="9"/>
  <c r="J34" i="9" s="1"/>
  <c r="H42" i="9"/>
  <c r="J42" i="9" s="1"/>
  <c r="H58" i="9"/>
  <c r="J58" i="9" s="1"/>
  <c r="H66" i="9"/>
  <c r="J66" i="9" s="1"/>
  <c r="H23" i="9"/>
  <c r="H27" i="9"/>
  <c r="J27" i="9" s="1"/>
  <c r="H43" i="9"/>
  <c r="J43" i="9" s="1"/>
  <c r="H67" i="9"/>
  <c r="J67" i="9" s="1"/>
  <c r="H21" i="9"/>
  <c r="H29" i="9"/>
  <c r="J29" i="9" s="1"/>
  <c r="H37" i="9"/>
  <c r="J37" i="9" s="1"/>
  <c r="H45" i="9"/>
  <c r="J45" i="9" s="1"/>
  <c r="H61" i="9"/>
  <c r="J61" i="9" s="1"/>
  <c r="H69" i="9"/>
  <c r="J69" i="9" s="1"/>
  <c r="H50" i="9"/>
  <c r="J50" i="9" s="1"/>
  <c r="H39" i="9"/>
  <c r="J39" i="9" s="1"/>
  <c r="H47" i="9"/>
  <c r="J47" i="9" s="1"/>
  <c r="H18" i="9"/>
  <c r="H31" i="9"/>
  <c r="J31" i="9" s="1"/>
  <c r="H55" i="9"/>
  <c r="J55" i="9" s="1"/>
  <c r="H63" i="9"/>
  <c r="J63" i="9" s="1"/>
  <c r="H20" i="9"/>
  <c r="G19" i="6" s="1"/>
  <c r="H28" i="9"/>
  <c r="J28" i="9" s="1"/>
  <c r="H36" i="9"/>
  <c r="J36" i="9" s="1"/>
  <c r="H44" i="9"/>
  <c r="J44" i="9" s="1"/>
  <c r="H52" i="9"/>
  <c r="J52" i="9" s="1"/>
  <c r="H60" i="9"/>
  <c r="J60" i="9" s="1"/>
  <c r="H68" i="9"/>
  <c r="J68" i="9" s="1"/>
  <c r="H25" i="9"/>
  <c r="J25" i="9" s="1"/>
  <c r="H33" i="9"/>
  <c r="J33" i="9" s="1"/>
  <c r="H41" i="9"/>
  <c r="J41" i="9" s="1"/>
  <c r="H49" i="9"/>
  <c r="J49" i="9" s="1"/>
  <c r="H57" i="9"/>
  <c r="J57" i="9" s="1"/>
  <c r="H65" i="9"/>
  <c r="J65" i="9" s="1"/>
  <c r="H62" i="9"/>
  <c r="J62" i="9" s="1"/>
  <c r="H19" i="9"/>
  <c r="H51" i="9"/>
  <c r="J51" i="9" s="1"/>
  <c r="H59" i="9"/>
  <c r="J59" i="9" s="1"/>
  <c r="H17" i="9"/>
  <c r="H16" i="9"/>
  <c r="G15" i="9"/>
  <c r="B74" i="9" l="1"/>
  <c r="B76" i="9" s="1"/>
  <c r="C74" i="9"/>
  <c r="C76" i="9" s="1"/>
  <c r="H74" i="9"/>
  <c r="H76" i="9" s="1"/>
  <c r="H72" i="9"/>
  <c r="J20" i="9"/>
  <c r="J23" i="9"/>
  <c r="J19" i="9"/>
  <c r="J21" i="9"/>
  <c r="J22" i="9"/>
  <c r="J18" i="9"/>
  <c r="J17" i="9"/>
  <c r="J16" i="9"/>
  <c r="H14" i="9" l="1"/>
  <c r="D27" i="6"/>
  <c r="W17" i="14" l="1"/>
</calcChain>
</file>

<file path=xl/comments1.xml><?xml version="1.0" encoding="utf-8"?>
<comments xmlns="http://schemas.openxmlformats.org/spreadsheetml/2006/main">
  <authors>
    <author>CARLOS BUCHELI</author>
  </authors>
  <commentList>
    <comment ref="D13" authorId="0" shapeId="0">
      <text>
        <r>
          <rPr>
            <b/>
            <sz val="10"/>
            <color indexed="81"/>
            <rFont val="Tahoma"/>
            <family val="2"/>
          </rPr>
          <t>CARLOS BUCHELI:</t>
        </r>
        <r>
          <rPr>
            <sz val="10"/>
            <color indexed="81"/>
            <rFont val="Tahoma"/>
            <family val="2"/>
          </rPr>
          <t xml:space="preserve">
NO AGRAGAR DATOS EN LA COLUMNA</t>
        </r>
      </text>
    </comment>
  </commentList>
</comments>
</file>

<file path=xl/sharedStrings.xml><?xml version="1.0" encoding="utf-8"?>
<sst xmlns="http://schemas.openxmlformats.org/spreadsheetml/2006/main" count="2362" uniqueCount="590">
  <si>
    <t>UNIVERSIDAD DE NARIÑO</t>
  </si>
  <si>
    <t>Fondo de Construcciones</t>
  </si>
  <si>
    <t xml:space="preserve">No. </t>
  </si>
  <si>
    <t>PROPONENTE</t>
  </si>
  <si>
    <t>RESULTADO EVALUACION JURIDICA</t>
  </si>
  <si>
    <t>OBJETO</t>
  </si>
  <si>
    <t>001</t>
  </si>
  <si>
    <t>002</t>
  </si>
  <si>
    <t>TOTAL</t>
  </si>
  <si>
    <t xml:space="preserve">ORDEN DE ELEGIBILIDAD </t>
  </si>
  <si>
    <t>Pi (valor de la propuestas)</t>
  </si>
  <si>
    <t>PI (valor de propuesta corregida)</t>
  </si>
  <si>
    <t>P.G. (Promedio geométrico)</t>
  </si>
  <si>
    <t>TARJETA PROFESIONAL O MATRICULA</t>
  </si>
  <si>
    <t>CERTIFICADO DE VIGENCIA X 10 AÑOS</t>
  </si>
  <si>
    <t>DIRECTOR DE OBRA</t>
  </si>
  <si>
    <t>RESIDENTE DE OBRA</t>
  </si>
  <si>
    <t>N (numero de propuestas habiles)</t>
  </si>
  <si>
    <t>90%</t>
  </si>
  <si>
    <t>FACTOR</t>
  </si>
  <si>
    <t>CONSTANTE</t>
  </si>
  <si>
    <t>No. PROP.</t>
  </si>
  <si>
    <t>NOMBRE PROPONENTE</t>
  </si>
  <si>
    <t>VR. PROPUESTAS CORREGIDAS SIN IVA</t>
  </si>
  <si>
    <t>COMODIN</t>
  </si>
  <si>
    <t>MAYORES AL 88% OK</t>
  </si>
  <si>
    <t>PORCENTAJE PRESUP OFICIAL</t>
  </si>
  <si>
    <t>NUMERO DE PROPUESTAS</t>
  </si>
  <si>
    <t>VALOR DE LA PROPUESTA (Pi INCLUIDO IVA)</t>
  </si>
  <si>
    <t>ASIGNACION DE PUNTAJE VALOR PROPUESTAS SIN IVA</t>
  </si>
  <si>
    <t>PROMEDIO GEOMETRICO PG SIN IVA</t>
  </si>
  <si>
    <t>PUNTAJE PRECIO SIN IVA</t>
  </si>
  <si>
    <t>VALOR DE LA PROPUESTA CORREGIDA (PI INCLUIDO IVA)</t>
  </si>
  <si>
    <t>P.G. (Promedio geométrico NO INCLUIDO IVA)</t>
  </si>
  <si>
    <t xml:space="preserve"> </t>
  </si>
  <si>
    <t>CONTRATO No.</t>
  </si>
  <si>
    <t>VALOR</t>
  </si>
  <si>
    <t>ANEXO No. 2</t>
  </si>
  <si>
    <t xml:space="preserve">PRESUPUESTO DE MANO DE OBRA CONSTRUCCION ESTRUCTURA NIVELES TRES A NIVEL SEIS (III ETAPA) </t>
  </si>
  <si>
    <t>UNIVERSIDAD DE NARIÑO-TOROBAJO</t>
  </si>
  <si>
    <t xml:space="preserve"> -</t>
  </si>
  <si>
    <t xml:space="preserve"> 2. ESTRUCTURA</t>
  </si>
  <si>
    <t xml:space="preserve"> UNIDAD</t>
  </si>
  <si>
    <t>VR. UNITARIO</t>
  </si>
  <si>
    <t xml:space="preserve"> 02.01</t>
  </si>
  <si>
    <t xml:space="preserve"> HIERRO PDR 60</t>
  </si>
  <si>
    <t xml:space="preserve"> KGS</t>
  </si>
  <si>
    <t xml:space="preserve"> 02.02</t>
  </si>
  <si>
    <t xml:space="preserve"> CONCRETO 3500 PSI COLUMNAS (Tres usos formaleta en tajillo de rayado)</t>
  </si>
  <si>
    <t xml:space="preserve"> M3</t>
  </si>
  <si>
    <t xml:space="preserve"> 02.03</t>
  </si>
  <si>
    <t xml:space="preserve"> CONCRETO 3500 PSI PANTALLAS(Tres usos formaleta en tajillo de rayado)</t>
  </si>
  <si>
    <t xml:space="preserve"> 02.04</t>
  </si>
  <si>
    <t xml:space="preserve"> CONCRETO 3500 PSI COLUMNAS PREMEZCLADO (Tres usos formaleta en tajillo de rayado)</t>
  </si>
  <si>
    <t xml:space="preserve"> 02.05</t>
  </si>
  <si>
    <t xml:space="preserve"> CONCRETO 3500 PSI PREMEZCLADO PANTALLAS(Tres usos formaleta en tajillo de rayado)</t>
  </si>
  <si>
    <t xml:space="preserve"> 3. PLACAS ENTREPISO</t>
  </si>
  <si>
    <t xml:space="preserve"> 03.01</t>
  </si>
  <si>
    <t xml:space="preserve"> 03.02</t>
  </si>
  <si>
    <t xml:space="preserve"> PLACA MACIZA METALDECK 2" CAL. 20 E=10cm f´c=21 MPa.</t>
  </si>
  <si>
    <t xml:space="preserve"> M2</t>
  </si>
  <si>
    <t xml:space="preserve"> 03.03</t>
  </si>
  <si>
    <t xml:space="preserve"> VIGA EN CONCRETO f´c=21MPa.</t>
  </si>
  <si>
    <t xml:space="preserve"> 03.04</t>
  </si>
  <si>
    <t xml:space="preserve"> PERFIL PHR CAJON 355x220 CAL. 12 GRADO 50</t>
  </si>
  <si>
    <t xml:space="preserve"> ML</t>
  </si>
  <si>
    <t xml:space="preserve"> 03.05</t>
  </si>
  <si>
    <t xml:space="preserve"> PERFIL PHR CAJON 305x160 CAL. 12 GRADO 50</t>
  </si>
  <si>
    <t xml:space="preserve"> 03.06</t>
  </si>
  <si>
    <t xml:space="preserve"> PERFIL PHR CAJON 305x160 CAL. 14 GRADO 50</t>
  </si>
  <si>
    <t xml:space="preserve"> 03.07</t>
  </si>
  <si>
    <t xml:space="preserve"> PERFIL PHR CAJON 160x120 CAL. 14 GRADO 50</t>
  </si>
  <si>
    <t xml:space="preserve"> 03.09</t>
  </si>
  <si>
    <t xml:space="preserve"> VIGA EN CONCRETO f´c=21MPa. PREMEZCLADO</t>
  </si>
  <si>
    <t xml:space="preserve"> 03.10</t>
  </si>
  <si>
    <t xml:space="preserve"> PLACA MACIZA METALDECK 2" CAL. 20 E=10cm f´c=21 MPa. CONCRETO PREMEZCLADO</t>
  </si>
  <si>
    <t xml:space="preserve"> UN</t>
  </si>
  <si>
    <t xml:space="preserve"> 7. PLATINAS METALICAS</t>
  </si>
  <si>
    <t xml:space="preserve"> 07.04</t>
  </si>
  <si>
    <t xml:space="preserve"> PLATINA TIPO A ESCALERA 320x220x3/8"</t>
  </si>
  <si>
    <t xml:space="preserve"> 07.05</t>
  </si>
  <si>
    <t xml:space="preserve"> PLATINA TIPO B ESCALERA 162x222x3/8"</t>
  </si>
  <si>
    <t xml:space="preserve"> 07.06</t>
  </si>
  <si>
    <t xml:space="preserve"> PLATINA TIPO C ESCALERA 172x232x3/8"</t>
  </si>
  <si>
    <t>TOTAL COSTO DIRECTO</t>
  </si>
  <si>
    <t>AUI ____%(DISCRIMADO)</t>
  </si>
  <si>
    <t>IVA_____%</t>
  </si>
  <si>
    <t xml:space="preserve">TOTAL </t>
  </si>
  <si>
    <t>EDIFICIO DE AULAS Y TECNOLOGIA - SECTOR SUR</t>
  </si>
  <si>
    <t>si iva</t>
  </si>
  <si>
    <t>SI</t>
  </si>
  <si>
    <t>ING. CARLOS ARMANDO BUCHELI</t>
  </si>
  <si>
    <t>DIRECTOR FONDO DE CONSTRUCCIONES</t>
  </si>
  <si>
    <t>______________________________</t>
  </si>
  <si>
    <t>OBSERVACIONES</t>
  </si>
  <si>
    <t>2.1.1 VISITA AL SITIO DE LA OBRA</t>
  </si>
  <si>
    <t>CONTRATISTA</t>
  </si>
  <si>
    <t>CONTRATANTE</t>
  </si>
  <si>
    <t>N.A</t>
  </si>
  <si>
    <t>VALOR TOTAL DEL CONTRATO</t>
  </si>
  <si>
    <t>VALOR CERTIFICADO POR EL OFERENTE EN SMMLV</t>
  </si>
  <si>
    <t>VALOR SIN IVA</t>
  </si>
  <si>
    <t>COSTO DIRECTO</t>
  </si>
  <si>
    <t>Vo.Bo.</t>
  </si>
  <si>
    <t>CONDICIONES DE EXPERIENCIA ESPECIFICA</t>
  </si>
  <si>
    <t>ELABORO:</t>
  </si>
  <si>
    <t>003</t>
  </si>
  <si>
    <t>004</t>
  </si>
  <si>
    <t>P.O. (presupuesto oficial)</t>
  </si>
  <si>
    <t>PRESUPUESTO OFICIAL CON IVA</t>
  </si>
  <si>
    <t>FIRMADA EN ORIGINAL</t>
  </si>
  <si>
    <t xml:space="preserve">AREA CERTIFICADA MAYOR O IGUAL A 5100 M2 (DEMOLICION DE CONSTRUCCIONES EN CONCRETO ) </t>
  </si>
  <si>
    <t>VALOR MAYOR O IGUAL A 510 SMMLV</t>
  </si>
  <si>
    <t>PUNTAJE TOTAL</t>
  </si>
  <si>
    <t>10.01 REQUISITOS HABILITANTES - DISPONIBILIDAD DE EQUIPO</t>
  </si>
  <si>
    <t>NO</t>
  </si>
  <si>
    <t>10.01 REQUISITOS HABILITANTES  PERSONAL- DIRECTOR DE OBRA</t>
  </si>
  <si>
    <t>10.01 REQUISITOS HABILITANTES  PERSONAL- RESIDENTE DE OBRA</t>
  </si>
  <si>
    <t>10.01 REQUISITOS HABILITANTES  PERSONAL- ESPECIALISTA EN SALUD OCUPACIONAL</t>
  </si>
  <si>
    <t>10.01 REQUISITOS HABILITANTES  PERSONAL-MAESTRO GENERAL DE OBRA</t>
  </si>
  <si>
    <t>10.01 REQUISITOS HABILITANTES  PERSONAL-MANO DE OBRA NO CALIFICADA</t>
  </si>
  <si>
    <t>10.01 REQUISITOS HABILITANTES  PERSONAL- ESPECIALISTA EN ESTRUCTURAS</t>
  </si>
  <si>
    <t>NO ADMISIBLE</t>
  </si>
  <si>
    <t>MARCO HUGO RUIZ</t>
  </si>
  <si>
    <t>presenta contraseña mas no cedula</t>
  </si>
  <si>
    <t>CERTIFICADO DE TRABAJO EN ALTURAS</t>
  </si>
  <si>
    <t>CUMPLE</t>
  </si>
  <si>
    <t>VICERRECTOR ADMINISTRATIVO</t>
  </si>
  <si>
    <t>PERSONAL MÍNIMO REQUERIDO</t>
  </si>
  <si>
    <t>TIEMPO SEGÚN CONTRATO (meses)</t>
  </si>
  <si>
    <t>005</t>
  </si>
  <si>
    <t>006</t>
  </si>
  <si>
    <t>007</t>
  </si>
  <si>
    <t>008</t>
  </si>
  <si>
    <t>009</t>
  </si>
  <si>
    <t>RETIE</t>
  </si>
  <si>
    <t>IMPREVISTOS</t>
  </si>
  <si>
    <t>UTILIDAD</t>
  </si>
  <si>
    <t>IVA</t>
  </si>
  <si>
    <t>VALOR PARCIAL</t>
  </si>
  <si>
    <t>FACTOR CONTRATISTA/INTERVENTOR</t>
  </si>
  <si>
    <t>VALOR EN SMMLV CONTRATO</t>
  </si>
  <si>
    <t>CERTIFICADO DE VIGENCIA</t>
  </si>
  <si>
    <t>DOCUMENTO</t>
  </si>
  <si>
    <t>No. FOLIO LICIT,</t>
  </si>
  <si>
    <t>FECHA DE INICIO LABORES</t>
  </si>
  <si>
    <t>TOTAL TIEMPO EN MESES (60 MESES)</t>
  </si>
  <si>
    <t>TIEMPO CALENDARIO TRANSCURRIDO (meses)</t>
  </si>
  <si>
    <t>TIEMPO CERTIFICADO (MESES)</t>
  </si>
  <si>
    <t>COPIA MATRICULA PROFESIONAL</t>
  </si>
  <si>
    <t>COPIA DEL TITULO DE POSGRADO</t>
  </si>
  <si>
    <t>EXPERIENCIA GENERAL MIN. 5 AÑOS</t>
  </si>
  <si>
    <t>CONTRATISTA DE OBRA</t>
  </si>
  <si>
    <t>COPIA DEL CONTRATO</t>
  </si>
  <si>
    <t>ARQUITECTO</t>
  </si>
  <si>
    <t>LICENCIA DE SALUD OCUPACIONAL</t>
  </si>
  <si>
    <t>EXPERIENCIA GENERAL MIN. 10 AÑOS</t>
  </si>
  <si>
    <t>14,4 FORMA DE PAGO</t>
  </si>
  <si>
    <t>CARTA SOLICITUD DE ANTICIPO</t>
  </si>
  <si>
    <t>CARTA DE RENUNCIA AL ANTICIPO</t>
  </si>
  <si>
    <t>14,5. APOYO A LA INDUSTRIA NACIONAL</t>
  </si>
  <si>
    <t>14,6. PUNTAJE POR PERSONAL CON DISCAPACIDAD</t>
  </si>
  <si>
    <t>CANTIDAD</t>
  </si>
  <si>
    <t>VALOR SMMLV CERTIFICADA</t>
  </si>
  <si>
    <t>40% DE LA EXPERIENCIA</t>
  </si>
  <si>
    <t>NOMBRE DEL CONTRATISTA</t>
  </si>
  <si>
    <t>NO PRESENTA</t>
  </si>
  <si>
    <t>SECCION 14. EVALUACION DE LAS OFERTAS - ASIGNACION DE PUNTAJE</t>
  </si>
  <si>
    <t>14. ERROR MAXIMO PERMISIBLE 0,1%</t>
  </si>
  <si>
    <t>14. 0.90*Po&lt;=PI&lt;=Po</t>
  </si>
  <si>
    <t>14,1 PUNTAJE POR PRECIO</t>
  </si>
  <si>
    <t>14.2 PUNTAJE CONDICIONES DE EXPERIENCIA POR AREA DE CONSTRUCCION</t>
  </si>
  <si>
    <t>14.2 PUNTAJE CONDICIONES DE EXPERIENCIA POR VALOR EN SMMLV</t>
  </si>
  <si>
    <t>14.3 PUNTAJE POR CAPACIDAD DE ORGANIZACIÓN</t>
  </si>
  <si>
    <t>14.4 PUNTAJE POR FORMA DE PAGO</t>
  </si>
  <si>
    <t>14.5 APOYO A LA INDUSTRIA NACIONAL</t>
  </si>
  <si>
    <t>14.6 14.6 PUNTAJE POR PERSONAL CON DISCAPACIDAD</t>
  </si>
  <si>
    <t>NOTAS:</t>
  </si>
  <si>
    <t>CONSORCIO UCI CIVIL</t>
  </si>
  <si>
    <t>002 DE 2010</t>
  </si>
  <si>
    <t>ING. CARLOS BUCHELI</t>
  </si>
  <si>
    <t>WILLIAM CASTILLO</t>
  </si>
  <si>
    <t>COMITÉ TECNICO ASESOR</t>
  </si>
  <si>
    <t>VICENTE PARRA</t>
  </si>
  <si>
    <t>CHRISTIAN NARVAEZ</t>
  </si>
  <si>
    <t>ING. JAIRO GUERRERO</t>
  </si>
  <si>
    <t>VICE RECTOR ADMINISTRATIVO</t>
  </si>
  <si>
    <t>CARTA DE INTENCIÓN</t>
  </si>
  <si>
    <t>PROFESIÓN INGENIERO/ARQUITECTO</t>
  </si>
  <si>
    <t>FOLIO DE LA LICITACIÓN No.</t>
  </si>
  <si>
    <t>FECHA FINALIZACIÓN LABORES</t>
  </si>
  <si>
    <t>ACTA DE RECIBO FINAL/LIQUIDACIÓN</t>
  </si>
  <si>
    <t>OBSERVACIÓN</t>
  </si>
  <si>
    <t>INGENIERO ELÉCTRICO</t>
  </si>
  <si>
    <t>CONTRATISTA DE CONSULTORÍA/ASESORÍA/DISEÑADOR</t>
  </si>
  <si>
    <t>EXPERIENCIA EN EL SISTEMA DE GESTIÓN</t>
  </si>
  <si>
    <t>CARTA DE CUPO DE CRÉDITO -1</t>
  </si>
  <si>
    <t>TOTAL CUPO CRÉDITO O SALDO</t>
  </si>
  <si>
    <t>VALOR REQUERIDO CUPO CRÉDITO</t>
  </si>
  <si>
    <t>CUMPLE CUPO DE CRÉDITO</t>
  </si>
  <si>
    <t>% DE EXPERIENCIA CERTIFICADA POR COLMUCOOP LTDA.</t>
  </si>
  <si>
    <t>NUMERO DE TRABAJADORES</t>
  </si>
  <si>
    <t>VINCULACIÓN TRABAJADOR CON DISCAPACIDAD</t>
  </si>
  <si>
    <t>AÑO DE FINALIZACIÓN OBRA</t>
  </si>
  <si>
    <t>% PARTICIPACIÓN DEL CONSORCIO Y FACTOR</t>
  </si>
  <si>
    <t>ASESOR EN INGENIERA ELÉCTRICA: JULIO CESAR PINZÓN CAMACHO</t>
  </si>
  <si>
    <t>No. DE CERTIFICACIÓN</t>
  </si>
  <si>
    <t>CERTIFICACIÓN</t>
  </si>
  <si>
    <t>COPIA LICENCIA DE CONSTRUCCIÓN/FACTURA DIAN</t>
  </si>
  <si>
    <t>ÁREA CERTIFICADA</t>
  </si>
  <si>
    <t>TOTAL ÁREA CERTIFICADA MAYOR A 3000 M2</t>
  </si>
  <si>
    <t>ÁREA CERTIFICADA (m2)</t>
  </si>
  <si>
    <t>LICENCIA DE CONSTRUCCIÓN</t>
  </si>
  <si>
    <t>ÁREA TOTAL CERTIFICADA (M2)</t>
  </si>
  <si>
    <t>ÁREA CERTIFICADA POR EL OFERENTE</t>
  </si>
  <si>
    <t>REVISIÓN CONDICIONES DE EXPERIENCIA, CAPACIDAD DE ORGANIZACIÓN, FORMA DE PAGO, APOYO A LA INDUSTRIA NACIONAL, PERSONAL CON DISCAPACIDAD,  Y DIRECTOR DE OBRA</t>
  </si>
  <si>
    <t>ELABORO: ING. CARLOS ARMANDO BUCHELI</t>
  </si>
  <si>
    <t>VALOR TOTAL CORREGIDO</t>
  </si>
  <si>
    <t>ADMINISTRACIÓN</t>
  </si>
  <si>
    <t>CONSORCIO UDENAR FACEA 2019</t>
  </si>
  <si>
    <t>JOSE ANTONIO MARTINEZ GUERRA</t>
  </si>
  <si>
    <t>HOSPITAL EDUARDO SANTOS DE LA UNION</t>
  </si>
  <si>
    <t>REFORZAMIENTO ESTRUCTURAL Y AMPLIACION DEL HOSPITAL EDUARDO SANTOS</t>
  </si>
  <si>
    <t>ÁREA DE CONSTRUCCIÓN M2</t>
  </si>
  <si>
    <t>CONSORCIO JG INGENIERIA</t>
  </si>
  <si>
    <t>LP 02 2013</t>
  </si>
  <si>
    <t>HOSPITAL CIVIL DE IPIALES</t>
  </si>
  <si>
    <t>SIN NUMERO</t>
  </si>
  <si>
    <t>CONSORCIO MARTINEZ</t>
  </si>
  <si>
    <t>ALCALDIA MUNICIPAL DE LINARES</t>
  </si>
  <si>
    <t>MOISES MARTINEZ VARGAS</t>
  </si>
  <si>
    <t>ÁREA DE CONSTRUCCIÓN MAYOR A 2.800 M2</t>
  </si>
  <si>
    <t>VALOR OBRA MAYOR A 1.600 SMMLV</t>
  </si>
  <si>
    <t>DIRECTOR DE OBRA - MARIO ANDRES LOPEZ MARTINEZ</t>
  </si>
  <si>
    <t>012-001 DE 2012</t>
  </si>
  <si>
    <t>MARIO ANDRES LOPEZ MARTINEZ</t>
  </si>
  <si>
    <t>FUNDACION HOSPITAL SAN PEDRO</t>
  </si>
  <si>
    <t>REFORZAMIENTO ESTRUCTURAL - REORGANIZACION FISICO FUNCIONAL Y AMPLIACION BLOQUE….</t>
  </si>
  <si>
    <t>CERTIFICACION COMO CONTRATISTA DE OBRA</t>
  </si>
  <si>
    <t>CERTIFICACION COMO DIRECTOR DE OBRA</t>
  </si>
  <si>
    <t>ENTIDAD CONTRATANTE</t>
  </si>
  <si>
    <t>CONTRATISTA DE LA OBRA</t>
  </si>
  <si>
    <t>NUMERO DE FOLIO DEL CONTRATO DE OBRA</t>
  </si>
  <si>
    <t>LICENCIA No, LC32001-1-11-0631</t>
  </si>
  <si>
    <t>EMPRESA SOCIAL DEL ESTADO EDUARDO SANTOS - LA UNION NARIÑO</t>
  </si>
  <si>
    <t>No. FOLIO ACTA DE RECIBO FINAL/LIQUIDACIÓN</t>
  </si>
  <si>
    <t>FECHA INICIO</t>
  </si>
  <si>
    <t>FECHA FINAL</t>
  </si>
  <si>
    <t>MESES</t>
  </si>
  <si>
    <t>TOTAL TIEMPO CERTIFICADO</t>
  </si>
  <si>
    <t>ALCALDIA MUNICIPAL DE  LINARES</t>
  </si>
  <si>
    <t>CONSTRUCCION CENTRO ADMINISTRATIVO DE LINARES</t>
  </si>
  <si>
    <t>272, 279</t>
  </si>
  <si>
    <t>EN ACTA DE LIQUIDACION NO SE PUEDE DETERMINAR LA FECHA DE REINICIO No.1.</t>
  </si>
  <si>
    <t>No. FOLIO DE LA LICITACIÓN No.</t>
  </si>
  <si>
    <t>NO SE DETERMINA</t>
  </si>
  <si>
    <t>MARTINEZ Y COMPAÑÍA INGENIEROS CONSTRUCTORES SAS</t>
  </si>
  <si>
    <t>CONSTRUCCION EDIFICIO DE VIVIENDA MULTIFAMILIAR TORRES DE SAN FRANCISCO</t>
  </si>
  <si>
    <t>FOLIO 283 LICENCIA No. LC-52-001-1-15-0184</t>
  </si>
  <si>
    <t>OBRA EJECUTADA POR EL MISMO PROPIETARIO DEL PROYECTO</t>
  </si>
  <si>
    <t xml:space="preserve">EXPERTO EN ESTRUCTURAS: </t>
  </si>
  <si>
    <t xml:space="preserve">ASESOR EN INGENIERA ELÉCTRICA: </t>
  </si>
  <si>
    <t>CONSORCIO EDUCAR 2019</t>
  </si>
  <si>
    <t>003 LP 2014</t>
  </si>
  <si>
    <t>CONSORCIO EDUCAR 2014</t>
  </si>
  <si>
    <t>JHON JAIRO GALINDEZ</t>
  </si>
  <si>
    <t>ALCALDIA DE CHACHAGUI</t>
  </si>
  <si>
    <t>CONSTRUCCION 1 ETAPA CIUDADELA EDUCATIVA MUNICIPIO DE CHACHAGUI</t>
  </si>
  <si>
    <t>NATHALIA MARCELA ROSERO PALACIOS</t>
  </si>
  <si>
    <t>CONSORCIO NARA</t>
  </si>
  <si>
    <t>INSTITUTO DEPARTAMENTAL DE SALUD</t>
  </si>
  <si>
    <t>CONSTRUCCION DEL AREA DE ANALISIS Y TOXICOLOGIA….</t>
  </si>
  <si>
    <t>DIRECTOR DE OBRA - NATHALIA ROSERO</t>
  </si>
  <si>
    <t>OC-002-2019</t>
  </si>
  <si>
    <t>NATHALIA ROSERO</t>
  </si>
  <si>
    <t>CAJA DE COMPENSACION FAMILIAR DE NARIÑO</t>
  </si>
  <si>
    <t>JHON JAIRO GALINDEZ SANTANDER</t>
  </si>
  <si>
    <t>CONSTRUCCION DE AREA DE SERVICIOS COMPLEMENTARIOS HOTEL AGUALONGO</t>
  </si>
  <si>
    <t>NO CERTIFICA EXPERIENCIA COMO CONTRATISTA DE OBRA CON PERSONA DE DERECHO PRIVADO</t>
  </si>
  <si>
    <t>001 DE 2010</t>
  </si>
  <si>
    <t>ALCALDIA DE CUMBAL</t>
  </si>
  <si>
    <t>JOSE EDMUNDO ROSERO ORTIZ</t>
  </si>
  <si>
    <t>MEJORAMIENTO INSTITUCIONES EDUCATIVA MUNICIPIO DE CUMBAL NARIÑO</t>
  </si>
  <si>
    <t>114-118</t>
  </si>
  <si>
    <t>MUNICIPIO DE SAN BERNARDO</t>
  </si>
  <si>
    <t>CONSTRUCCION DE 4 AULAS Y UNA BATERIA SANITARIA INST. EDICATIVA JOSE ANTONIO GALAN…</t>
  </si>
  <si>
    <t>124, 121</t>
  </si>
  <si>
    <t>TOTAL TIEMPO</t>
  </si>
  <si>
    <t>CERTIFICA 1.37 MESES TENIENDO EN CUENTA SIMULTANEIDAD DE CONTRATOS, APORTA SOLO MODIFICATORIO EN TIEMPO POR 20 DIAS</t>
  </si>
  <si>
    <t>CO-001-05</t>
  </si>
  <si>
    <t>FUNDACION NARIÑO 2000</t>
  </si>
  <si>
    <t>CONSTRUCCION DE LA PRIMERA ETAPA DEL BLOQUE DE URGENCIAS MUNICPIO DE BERRUECOS</t>
  </si>
  <si>
    <t>901-2011</t>
  </si>
  <si>
    <t>HOSPITAL RICAURTE ESE</t>
  </si>
  <si>
    <t>CONSTRUCCION CENTRO DE SALUD OSPINA PEREZ</t>
  </si>
  <si>
    <t>001-2013</t>
  </si>
  <si>
    <t>ALCALDIA DE GUAITARILLA</t>
  </si>
  <si>
    <t>CONSTRUCCION POLIDEPORTIVO VEREDA GRIARDOT…</t>
  </si>
  <si>
    <t xml:space="preserve">ASESOR EN EL ÁREA DE ARQUITECTURA:  </t>
  </si>
  <si>
    <t xml:space="preserve">ESPECIALISTA EN SALUD OCUPACIONAL: </t>
  </si>
  <si>
    <t xml:space="preserve">MAESTRO GENERAL DE OBRA: </t>
  </si>
  <si>
    <t xml:space="preserve">RESIDENTE DE OBRA: </t>
  </si>
  <si>
    <t xml:space="preserve">CONSORCIO FACEA UDENAR </t>
  </si>
  <si>
    <t>LP-03-2014</t>
  </si>
  <si>
    <t>CONSORCIO CONSTRUBAS</t>
  </si>
  <si>
    <t>JOSE MESIAS BASTIDAS</t>
  </si>
  <si>
    <t>MUNICIPIO DE POTOSI</t>
  </si>
  <si>
    <t>CONSTRUCCION CENTRO DE INTEGRACION CIUDADANA MUNICIPIO DE POTOSI</t>
  </si>
  <si>
    <t>JORGE ANDRES DE LA CRUZ</t>
  </si>
  <si>
    <t>MUNICIPIO DE COLON GENOVA</t>
  </si>
  <si>
    <t>CONSTRUCCION DE AULAS Y AREA ADMINISTRATIVA EN LA INSTITUCION TECNICO INDUSTRIAL</t>
  </si>
  <si>
    <t>CONSORCIO DE LA CRUZ 2014</t>
  </si>
  <si>
    <t>JORGE ANDRES DE LA CRUZ-GESTION INTEGRAL ESPECIALIZADA SAS</t>
  </si>
  <si>
    <t>FM END 107.01.2013</t>
  </si>
  <si>
    <t>CONSORCIO DEPORTIVO 2013</t>
  </si>
  <si>
    <t>CONSTRUCCIONES MAJA SAS</t>
  </si>
  <si>
    <t>FONDO MIXTO PARA LA PROMOSION DEL DEPORTE Y LA GESTION SOCIAL</t>
  </si>
  <si>
    <t>CONSTRUCCION COLISEO MUNDIALISTA ESCUALEA NACIONAL DE DEPORTE</t>
  </si>
  <si>
    <t>DIRECTOR DE OBRA: JAIRO GUILLERMO NARVAEZ</t>
  </si>
  <si>
    <t>S/N</t>
  </si>
  <si>
    <t>JAIRO GUILLERMO NARVAEZ</t>
  </si>
  <si>
    <t>MUNICIPIO DE SAN BERNARDO NARIÑO</t>
  </si>
  <si>
    <t>CONSORCIO NARVAEZ MORA</t>
  </si>
  <si>
    <t>CONSTRUCCION DE OCHO AULAS, DOS LABORATORIOS SALA DE INFORMATICA Y BATERIA SANITARIA….</t>
  </si>
  <si>
    <t>LP 003-OP-2009</t>
  </si>
  <si>
    <t>ALCALDIA MUNICIPAL DE COLON</t>
  </si>
  <si>
    <t>JAIRO NARVAEZ</t>
  </si>
  <si>
    <t>CONSTRUCCION DE SEIS AULAS Y BATERIA SANITARIA EN EL INSTITUTO AGROPECUARIO SAN CARLOS….</t>
  </si>
  <si>
    <t>MUNICIPIO DE SAN PABLO</t>
  </si>
  <si>
    <t>UNION TEMPORAL PALACIO 2006</t>
  </si>
  <si>
    <t>CONSTRUCCION II ETAPA PALACIO DE GOBIERNO MUNICIPAL DE SAN PABLO NARIÑO</t>
  </si>
  <si>
    <t>ALCALDIA MUNICIPAL DE CUMBITARA</t>
  </si>
  <si>
    <t>CONSORCIO PANTOJA NARVAEZ</t>
  </si>
  <si>
    <t>CONSTRUCCION CASA DE GOBIERNO Y CULTURA ETAPA I</t>
  </si>
  <si>
    <t>LP-02-2011</t>
  </si>
  <si>
    <t>MUNICIPIO DE CUMBITARA</t>
  </si>
  <si>
    <t>CONSTRUCCION DE 5 AULAS PARA LA PRIMERA FASE DE LA NUEVA SEDEUNO DE LA I.E AGROPECUARIA SANTA ROSA</t>
  </si>
  <si>
    <t>SA-003-2016</t>
  </si>
  <si>
    <t>CONSTRUCCION DEL CENTRO EDUCATIVO DE LA COMUNIDAD INDIGENA EL HOJAL DEL MUNICIPIO DE RICAURTE NARIÑO</t>
  </si>
  <si>
    <t>CONSTRUCCION DE AULAS Y AREA ADINISTRATIVA EN LA INSTITUCION TECNICO INDUSTRIAL EDUCATIVA DIVINO NOÑO….</t>
  </si>
  <si>
    <t>GUSTAVO ADOLFO CERON ORTEGA</t>
  </si>
  <si>
    <t>CONSTRUCCION AULA DE CLASE VEREDA EL CONSUELO</t>
  </si>
  <si>
    <t>MUNICIPIO DE RICAURTE</t>
  </si>
  <si>
    <t>MUNICIPIO DE COLON GENOVA DEPTO DE NARIÑO</t>
  </si>
  <si>
    <t>No. FOLIO DE LA CERTIFICACION No.</t>
  </si>
  <si>
    <t xml:space="preserve">CONSTRUCCION MODULO AGRUPADO PARA INFANTES CORREGIMIENTO DE SIDON </t>
  </si>
  <si>
    <t>CONSTRUCCION MODULO AGRUPADO PARA INFANTES CORREGIMIENTO DE PIZANDA</t>
  </si>
  <si>
    <t>TIEMPOS SIMULTANEOS CERTIFICACION No. 01</t>
  </si>
  <si>
    <t>CONSTRUCCION PUESTO DE SALUD VEREDA YANAZARA Y MEJORAMIENTO INFRAESTRUCTURA DEL AREA DE URGENCIAS DE LA ESE SAN PEDRO</t>
  </si>
  <si>
    <t>CO-09-0067</t>
  </si>
  <si>
    <t>ALCALDIA MUNICPAL DE FUNES/FUNDACION MARIO SANTO DOMINGO</t>
  </si>
  <si>
    <t>CONSTRUCCION DE TRES AULAS DE 43.97 M2 CADA UNA, UNA AULA ESCOLAR DE 44.97 M2, UNA AULA MULTIPLE…</t>
  </si>
  <si>
    <t>CONSORCIO MYR</t>
  </si>
  <si>
    <t>CONSTRUCCION PLAZA D EVENTAS POPULARES 20 DE JULIO</t>
  </si>
  <si>
    <t>MUNICIPIO DE PASTO</t>
  </si>
  <si>
    <t>CONSORCIO CYC GENOVA 2014</t>
  </si>
  <si>
    <t>CONSTRUCCION CNETRO DE INTEGRACION CIUDADAN MUNICIPIO DE COLON</t>
  </si>
  <si>
    <t>R002-2018</t>
  </si>
  <si>
    <t>MUNICIPIO DE YACUANQUER</t>
  </si>
  <si>
    <t>CONSORCIO CDI DE LA CRUZ NARVAEZ</t>
  </si>
  <si>
    <t>CONSTRUCCION COMEDOR Y ADECUACION DE INSTALACIONES DE COCINA Y AULAS CDI</t>
  </si>
  <si>
    <t>NO CUMPLE. NO CERTIFICA 36 MESES COMO DIRECTOR DE OBRA</t>
  </si>
  <si>
    <t>OBJETO: CONSTRUCCION SEGUNDA FASE EDIFICIO FACE, BLOQUE 1, SECTOR NORTE, UNIVERSIDAD DE NARIÑO SEDE TOROBAJO - DEPARTAMENTO DE NARIÑO.</t>
  </si>
  <si>
    <t>CONVOCATORIA PUBLICA No. 119602 de 2019</t>
  </si>
  <si>
    <t>ALCALDIA MUNICIPAL DE SAN LORENZO</t>
  </si>
  <si>
    <t>ANDRES RICARDO MORA</t>
  </si>
  <si>
    <t>CONSTRUCCION DEL CENTRO DE INTEGRACIÓN CIUDADANA EN EL MUNICIPIO DE SAN LORENZO - NARIÑO</t>
  </si>
  <si>
    <t>NO ANEXA CERTIFICACION</t>
  </si>
  <si>
    <t>CONSORCIO JRL</t>
  </si>
  <si>
    <t>4</t>
  </si>
  <si>
    <t xml:space="preserve">U.T INGENAR </t>
  </si>
  <si>
    <t>CONSTRUCCION PRIMERA ETAPA NUEVO BLOQUE 1 FACEA SECTOR NORTE DE LA UNIVERSIDAD DE NARIÑO</t>
  </si>
  <si>
    <t>149 HASTA 183</t>
  </si>
  <si>
    <t>N/A</t>
  </si>
  <si>
    <t>1319-14</t>
  </si>
  <si>
    <t>DEPARTAMENTO DE NARIÑO</t>
  </si>
  <si>
    <t>CONSORCIO JL</t>
  </si>
  <si>
    <t>CONSTRUCCIÓN 3 AULAS, AULA DE INFORMATIZA,  RESTAURANTE ESCOLAR Y UNIDAD SANITARIA EN EL I.E. RICAURTE MUNICIPIO DE RICAURTE</t>
  </si>
  <si>
    <t>184 HASTA 204</t>
  </si>
  <si>
    <t>INPEC</t>
  </si>
  <si>
    <t>CONSORCIO INGENAR</t>
  </si>
  <si>
    <t>ADECUACION DEL EDIFICIO ADMINISTRATIVO, ALOJAMIENTO DE GUARDIA Y DE RECLUSION Y AREA DE SANIDAD EN EL ESTABLECIMIENTO PENITENCIARIO CARCELARIO DE PASTO</t>
  </si>
  <si>
    <t>205 HASTA 212</t>
  </si>
  <si>
    <t>S/N DE MAYO 15 DE 2009</t>
  </si>
  <si>
    <t>MUNICIPIO DE ANCUYA</t>
  </si>
  <si>
    <t>ARQUITECTO RAFAEL GRANJA PELAEZ</t>
  </si>
  <si>
    <t>CONSTRUCCION - AMPLIACION Y REMODELACION DEL CENTRO ADMINISTRATIVO MUNICIPAL DE ANCUYA - NARIÑO</t>
  </si>
  <si>
    <t>213 HASTA 223</t>
  </si>
  <si>
    <t>221 HASTA 223</t>
  </si>
  <si>
    <t>WILLIAM BASANTE CASTILLO</t>
  </si>
  <si>
    <t>CONSTRUCCIÓN DE EDIFICIO COMERCIAL DE DOS PISOS…</t>
  </si>
  <si>
    <t>RICARDO ENRIQUEZ ARELLANO</t>
  </si>
  <si>
    <t>5</t>
  </si>
  <si>
    <t>CONSORCIO CP- UNIVERSIDAD DE NARIÑO</t>
  </si>
  <si>
    <t>CONSORCIO UNI-INGENIEROS FACEA 2019</t>
  </si>
  <si>
    <t>WILLIAM CARDONA OLMOS</t>
  </si>
  <si>
    <t>ALCALDÍA DE IBAGUÉ</t>
  </si>
  <si>
    <t>SE TIENE EN CUENTA LOS TIEMPOS DE SUSPENSION Y REINCIO DE OBRA SEGÚN ACTA DE LIQUIDACION DE OBRA</t>
  </si>
  <si>
    <t>1323 DE 2015</t>
  </si>
  <si>
    <t>CONSTRUCCIÓN Y ADECUACIÓN Y ARREGLO LOCATIVO DE LAS INSTITUCIONES EDUCATIVAS</t>
  </si>
  <si>
    <t>SE PRESENTA INCONSISTENCIAS EN LOS DATOS PLAZOS Y PRORROGAS DEL ACTA DE LIQUIDACION, CON RESPECTO A LETRAS Y NUMEROS. SE TOMA EN CUENTA LOS TIEMPOS SEGÚN FECHAS DE SUSPECION Y REINICIO. NO PRESENTA ADCIONES AL CONTRATO.</t>
  </si>
  <si>
    <t>CONSORCIO USISUR</t>
  </si>
  <si>
    <t>CONSTRUCCIÓN DE LA PRIMERA ETAPA DE UNIDAD INTERMEDIA DE SALUD</t>
  </si>
  <si>
    <t>ALCALDÍA DEL LÍBANO</t>
  </si>
  <si>
    <t>CONSTRUCCIÓN DE LA PRIMERA ETAPA DEL NUEVO BLOQUE DE LA ESCUELA TESORO</t>
  </si>
  <si>
    <t>1088 DE NOV DE 2006</t>
  </si>
  <si>
    <t>GOBERNACIÓN DEL TOLIMA</t>
  </si>
  <si>
    <t>SOLO SE CERTIFICA TIEMPO DE EJECUCION DE UN MES SEGÚN CONTRATO,</t>
  </si>
  <si>
    <t>SUMA TOTAL DE TIEMPO DE EJECUCION DE CONTRATOS COMO DIRECTOR DE OBRA 35,36 MESES, NO CUMPLE MINIMO DE 36 MESES,</t>
  </si>
  <si>
    <t>FONADE</t>
  </si>
  <si>
    <t>EJECUCIÓN DE LOS ESTUDIOS Y DISEÑOS Y CONSTRUCCIÓN DE UN CENTRO DE DESARROLLO INFANTIL</t>
  </si>
  <si>
    <t>SENA</t>
  </si>
  <si>
    <t>ELABORACIÓN Y AJUSTE DE LOS DISEÑOS Y ESTUDIOS TÉCNICOS Y LA CONSTRUCCIÓN DE LOS AMBIENTES PLURITECNOLOGICOS</t>
  </si>
  <si>
    <t>NO APORTA ADICION No.1 SOLO SE CERTIFICA 5 MESES DEL CONTRATO EN LA ETAPA DE CONSTRUCCION,</t>
  </si>
  <si>
    <t>CONSORCIO WCO FACIEN</t>
  </si>
  <si>
    <t>RECARDO ENRIQUEZ ARELLANO</t>
  </si>
  <si>
    <t xml:space="preserve">S/N </t>
  </si>
  <si>
    <t>CONSTRUCCIÓN DE LA SEGUNDA ETAPA DE LA UNIDAD INTERMEDIA DE SALUD DE LOS BARRIOS DEL SUR EN EL MUNICIPIO DE IBAGUE, DEPARTAMENTO DEL TOLIMA</t>
  </si>
  <si>
    <t>344 HASTA 380</t>
  </si>
  <si>
    <t>347 HASTA 351</t>
  </si>
  <si>
    <t>CERTIFICACION NO VALIDA</t>
  </si>
  <si>
    <t>182-O DE 2012</t>
  </si>
  <si>
    <t>CONSTRUCCIÓN DE UN AULA DE PREESCOLAR EN LA IE TÉCNICA CARLOS BLANCO NASSAR DEL MUNICIPIO DE ANZOATEGUI</t>
  </si>
  <si>
    <t>438 HASTA 439</t>
  </si>
  <si>
    <t>454 HASTA 457</t>
  </si>
  <si>
    <t>474 HASTA 488</t>
  </si>
  <si>
    <t>CONSTRUCCIÓN DE LA PRIMERA ETAPA DEL NUEVO BLOQUE UNO FACIEN SECTOR NORTE DE LA UNIVERSIDAD DE NARIÑO SEDE TOROBAJO</t>
  </si>
  <si>
    <t>598 HASTA 604</t>
  </si>
  <si>
    <t>6</t>
  </si>
  <si>
    <t>CONSORCIO GHR</t>
  </si>
  <si>
    <t>CARLOS ALBERTO CAICEDO EGAS</t>
  </si>
  <si>
    <t>ALCALDÍA MUNICIPAL DE BELÉN</t>
  </si>
  <si>
    <t>CONSTRUCCIÓN CENTRO ADMINISTRATIVO MUNICIPAL DE BELÉN</t>
  </si>
  <si>
    <t>LA CERTIFICACIÓN DE DIRECTOR DE OBRA NO ES COHERENTE CON LA DURACIÓN DEL CONTRATO, SE CERTIFICA PERIODO COMO DIRECTOR POR UN AÑO PERO SE INDICA QUE LA DURACIÓN DEL CONTRATO ES DE NUEVE MESES, NO ES POSIBLE DETERMINAR QUE PERIODO NO LABORO COMO DIRECTOR DE OBRA, NO ANEXA ADICIONAL EN TIEMPO DEL CONTRATO INICIAL,</t>
  </si>
  <si>
    <t>CARLOS ALBERTO CAICEDO</t>
  </si>
  <si>
    <t>GENNY MAGALY BARCO</t>
  </si>
  <si>
    <t>DEMOLICIÓN TOTAL DE CONSTRUCCIÓN EXISTENTE Y CONSTRUCCIÓN DE RESIDENCIAS DE CUATRO PISOS</t>
  </si>
  <si>
    <t>MUNICIPIO DE SANDONA</t>
  </si>
  <si>
    <t>CONSTRUCCIÓN DE DOS AULAS EN LA INSTITUCIÓN EDUCATIVA SAGRADO CORAZÓN DE JESÚS MUNICIPIO DE SANDONA</t>
  </si>
  <si>
    <t>MUNICIPIO DE POLICARPA</t>
  </si>
  <si>
    <t>CONSTRUCCIÓN DE TRES AULAS PARA LA INSTITUCIÓN EDUCATIVA MADRIGAL SAN FRANCISCO DE ASIS Y TRES AULAS PARA LA INSTITUCIÓN EDUCATIVA,,,,</t>
  </si>
  <si>
    <t>MUNICIPIO DE COLON PUTUMAYO</t>
  </si>
  <si>
    <t>CONSTRUCCIÓN DE 9 AULAS ESCOLARES, BATERÍA SANITARIA Y CANCHA MULTIFUNCIONAL ….</t>
  </si>
  <si>
    <t>MUNICIPIO DE SIBUNDOY</t>
  </si>
  <si>
    <t>CONSTRUCCIÓN DE NUEVE AULAS, BLOQUE DE LABORATORIO BATERÍA SANITARIA SALÓN MÚLTIPLE …..</t>
  </si>
  <si>
    <t>001 DE 2012</t>
  </si>
  <si>
    <t>MUNICIPIO DE SAN BERNARDO - NARIÑO</t>
  </si>
  <si>
    <t>FONDO ROTATORIO DE LA POLICÍA</t>
  </si>
  <si>
    <t>MUNICIPIO DE CONTADERO</t>
  </si>
  <si>
    <t>CONSTRUCCIÓN CASA DE LA CULTURA Y PRIMERA ETAPA DEL CENTRO DE VIDA DEL ADULTO MAYOR ,,,,</t>
  </si>
  <si>
    <t>LP 006 DE 2015</t>
  </si>
  <si>
    <t>CONSTRUCCIÓN SEDE DEL CENTRO ADMINISTRATIVO DE LA ORGANIZACIÓN INDÍGENA CAMAWARI ……</t>
  </si>
  <si>
    <t>CD-006-2017</t>
  </si>
  <si>
    <t>ALCALDÍA MUNICIPAL DE ISCUANDE</t>
  </si>
  <si>
    <t>CONSTRUCCIÓN Y MEJORAMIENTO DE CENTROS EDUCATIVOS EN LAS VEREDAS LA FRAGUA, LA CEJA Y CHONTADURO Y REHABILITACIÓN DEL CENTRO….</t>
  </si>
  <si>
    <t>S/N 17 DE FEBRERO DE 2010</t>
  </si>
  <si>
    <t>CONSTRUVIAS E.U</t>
  </si>
  <si>
    <t>LP0012010</t>
  </si>
  <si>
    <t>318 HASTA 320</t>
  </si>
  <si>
    <t>U.T AMECON</t>
  </si>
  <si>
    <t>340 HASTA 344</t>
  </si>
  <si>
    <t>CONSORCIO CONSTRUCORES 2012</t>
  </si>
  <si>
    <t>351 HASTA 360</t>
  </si>
  <si>
    <t>UNION TEMPORAL INGEOBRAS</t>
  </si>
  <si>
    <t>082-3-2015</t>
  </si>
  <si>
    <t>392 HASTA 400</t>
  </si>
  <si>
    <t>419 HASTA 421</t>
  </si>
  <si>
    <t>424 HASTA 429</t>
  </si>
  <si>
    <t>GYH DISEÑO Y CONSTRUCCION</t>
  </si>
  <si>
    <t>464 HASTA 467</t>
  </si>
  <si>
    <t>S/N JUNIO 27 DE 2005</t>
  </si>
  <si>
    <t>CONSORCIO ARTISTA Y CASTILLO</t>
  </si>
  <si>
    <t>479 HASTA 481</t>
  </si>
  <si>
    <t>CONSTRUCCION CUATRO AULAS Y UNIDAD SANITARIA EN LA I.E.M. LUIS EDUARDO MORA</t>
  </si>
  <si>
    <t>LAS FECHAS DEL ACTA FINAL NO COINCIDEN CON LA DE LA CERTIFICACION</t>
  </si>
  <si>
    <t>CONSTRUCCION DEL AREA DE ANALISIS</t>
  </si>
  <si>
    <t>INSTITUTO DEPARTAMENTAL DE NARIÑO</t>
  </si>
  <si>
    <t>MUNICIPIO DE GUAITARILLA</t>
  </si>
  <si>
    <t>CONSTRUCCION RESTAURANTE ESCOLAR I.E. NTRA SRA DE LAS NIEVES</t>
  </si>
  <si>
    <t>NO TIENE CERTIFICACION</t>
  </si>
  <si>
    <t>LP008 2015</t>
  </si>
  <si>
    <t>469 DE 2016</t>
  </si>
  <si>
    <t>MUNICIPIO DE IPIALES</t>
  </si>
  <si>
    <t>MANTENIMIENTO DE INSTALACIONES DE LA INSTITUCION EDUCATIVA PUENES</t>
  </si>
  <si>
    <t>175-178</t>
  </si>
  <si>
    <t>172 - 173</t>
  </si>
  <si>
    <t>168-171</t>
  </si>
  <si>
    <t>ALVARO ARCINIEGAS ZAMBRANO</t>
  </si>
  <si>
    <t>CONSTRUCCION DE EDIFICIO MULTIFAMILIAR CHAPAL</t>
  </si>
  <si>
    <t>160 HASTA 166</t>
  </si>
  <si>
    <t>NO CUMPLE SOLO CERTIFICA 21.6 MESES COMO DIRECTOR DE OBRA</t>
  </si>
  <si>
    <t>NO CUMPLE, NO CERTIFICA EXPERIENCIA DE DIRECTOR DE OBRA</t>
  </si>
  <si>
    <t>DIRECTOR DE OBRA: ANDRES RICARDO MORA</t>
  </si>
  <si>
    <t>NO CUMPLE, CERTIFICA 35.36 MESES COMO DIRECTOR DE OBRA</t>
  </si>
  <si>
    <t>CONSORCIO EDUCAR 2019, SE CONSIDERA NO ADMISIBLE POR NO CUMPLIR PUNTAJE MINIMO LITERAL 14.3 CAPACIDAD DE ORGANIZACIÓN.</t>
  </si>
  <si>
    <t>CONSORCIO CP- UNIVERSIDAD DE NARIÑO, SE CONSIDERA NO ADMISIBLE POR NO CUMPLIR PUNTAJE MINIMO LITERAL 14.3 CAPACIDAD DE ORGANIZACIÓN.</t>
  </si>
  <si>
    <t>CONSORCIO JRL, SE CONSIDERA NO ADMISIBLE POR NO CUMPLIR PUNTAJE MINIMO LITERAL 14.3 CAPACIDAD DE ORGANIZACIÓN.</t>
  </si>
  <si>
    <t>CONSORCIO UNI-INGENIEROS FACEA 2019, SE CONSIDERA NO ADMISIBLE POR NO CUMPLIR PUNTAJE MINIMO LITERAL 14.3 CAPACIDAD DE ORGANIZACIÓN.</t>
  </si>
  <si>
    <t>CONSORCIO FACEA UDENAR, SE CONSIDERA NO ADMISIBLE POR NO CUMPLIR PUNTAJE MINIMO LITERAL 14.3 CAPACIDAD DE ORGANIZACIÓN.</t>
  </si>
  <si>
    <t>NO CUMPLE, CERTIFICA 32.90 MESES COMO DIRECTOR DE OBRA</t>
  </si>
  <si>
    <t>RUBY CRIOLLO</t>
  </si>
  <si>
    <t xml:space="preserve">CONSTRUCCIÓN DE INFRAESTRUCTURA EDUCATIVA PARA LA INSTITUCIÓN JOSÉ ANTONIO GALÁN DEL MUNICIPIO DE SAN BERNARDO </t>
  </si>
  <si>
    <t>CONSTRUCCIÓN DE LA ESTACIÓN DE POLICÍA DEL MUNICIPIO DE GUAITARILLA POR LA MODALIDAD DE PRECIOS UNITARIOS FIJOS SIN FORMULA DE REAJUSTE</t>
  </si>
  <si>
    <t>S/N 15 DE OCTUBRE DE 2007</t>
  </si>
  <si>
    <t>288-289</t>
  </si>
  <si>
    <t>EL ACTA DE LIQUIDACION NO PRESENTA LAS FECHAS  DE LA CERTIFICACION Y NO COINCIDE CON LA CERTIFICACION LA FECHA DE TERMINACION INICIAL</t>
  </si>
  <si>
    <t>TOTAL ÁREA CERTIFICADA MAYOR A 1400 M2</t>
  </si>
  <si>
    <t>NO VALIDA</t>
  </si>
  <si>
    <t>LA CERTIFICICACION PRESENTADA DEBE SER COMO CONTRATISTA DE OBRA O INTERVENTOR DE OBRA. MUNERAL 14.3 PERSONAL MINIMO REQUERIDO -3 ASESOR EN INGENIERIA ELECTRICA</t>
  </si>
  <si>
    <t>MUNICIPIO DE TUQUERRES</t>
  </si>
  <si>
    <t>ALCALDIA DE RICAURTE</t>
  </si>
  <si>
    <t>CONSTRUCCION INFRESTRUCTURA EDUCATIVA EN LA I.E SAN SEBASTIAN CORREGIMIENTO DE TESCUAL</t>
  </si>
  <si>
    <t>NO CUMPLE</t>
  </si>
  <si>
    <t>ASESOR EN EL ÁREA DE ARQUITECTURA:  WILLIAM FERNANDO MOSQUERA LOPEZ</t>
  </si>
  <si>
    <t>CC5002</t>
  </si>
  <si>
    <t>WILLIAM FERNANDO MOSQUERA</t>
  </si>
  <si>
    <t>ALCALDIA GUACHUCAL</t>
  </si>
  <si>
    <t>FORMULACION DEL PROYECTO "CONSTRUCCION INFRESTRUCTURA EDUCATIVA PARA LA INSTITUCION EDUCATIVA GENARO LEON MUNICIPIO DE GUACHUCAL</t>
  </si>
  <si>
    <t>ESPECIALISTA EN SALUD OCUPACIONAL: YULI AMPARO ORDOÑEZ ROSERO</t>
  </si>
  <si>
    <t>CERTIFICADO DE COORDINADOR EN ALTURAS</t>
  </si>
  <si>
    <t>JHERSON HUMBERTO PORTILLA GRANDA</t>
  </si>
  <si>
    <t>CONSTRUCCION SEDE DEL CENTRO ADMINISTRATIVO DE LA ORGANIZACIÓN INDIGENA CAMAWARI MUNICIPIO DE RICAURTE DE MUNICIPIO DE NARIÑO</t>
  </si>
  <si>
    <t>PRIVADO</t>
  </si>
  <si>
    <t>EDIFICACION DE 4 PISOS</t>
  </si>
  <si>
    <t>NO VALIDA - FALTA PAGINA DE FIRMAS DE RESOLUTORIA DE LICENCIA</t>
  </si>
  <si>
    <t>PRIVADA</t>
  </si>
  <si>
    <t>LUIS ENRIQUE CASTILLO JOJOA</t>
  </si>
  <si>
    <t>CONSTRUCCION DE EDIFICIO MULTIFAMILIAR - VILLAFLOR</t>
  </si>
  <si>
    <t>ALCALDIA SAN PEDRO DE CARTAGO</t>
  </si>
  <si>
    <t>UNION TEMPORAL CARTAGO</t>
  </si>
  <si>
    <t>CONSTRUCCION DE INFRAESTRUCTURA EDUCATIVA EN LA I.E SAN PEDRO DE CARTAGO</t>
  </si>
  <si>
    <t>CONSTRUCCION DE INFRAESTRUCTURA EDUCATIVA EN EL CENTRO EDUCATIVO E INSTITUCION EDUCATIVA POLICARPA</t>
  </si>
  <si>
    <t>LP 0042017</t>
  </si>
  <si>
    <t>UNION TEMPORAL SANDONA 2018</t>
  </si>
  <si>
    <t>CONSTRUCCION CENTRO ADMINISTRATIVO MUNICIPAL EN EL MUNICIPIO DE SANDONA</t>
  </si>
  <si>
    <t>1474 DE 2011</t>
  </si>
  <si>
    <t>UNION TEMPORAL CCI</t>
  </si>
  <si>
    <t>MUNICIPIO DE CONSACA</t>
  </si>
  <si>
    <t>MUNICIPIO DE CUMBAL</t>
  </si>
  <si>
    <t>REINEL ROLANDO ROMERO</t>
  </si>
  <si>
    <t>CM 0022012</t>
  </si>
  <si>
    <t>CONSORCIO INCONOBRAS</t>
  </si>
  <si>
    <t>MUNICIPIO DE PUERRES</t>
  </si>
  <si>
    <t>EXPERTO EN ESTRUCTURAS: NELSON FERNANDO MERA CAMPO</t>
  </si>
  <si>
    <t>ASESOR EN INGENIERA ELÉCTRICA: LUCIANO IVAN BACCA VALENCIA</t>
  </si>
  <si>
    <t>012-001</t>
  </si>
  <si>
    <t>REFORZAMIENTO ESTRUCTURAL, REORGANIZACION FISICO FUNCIONAL Y AMPLIACION DEL BLOQUE ASISTENCIAL DE LA FUNDACION…</t>
  </si>
  <si>
    <t>31/6/2014</t>
  </si>
  <si>
    <t>DIEGO VELA LUNA</t>
  </si>
  <si>
    <t>DISEÑADOR</t>
  </si>
  <si>
    <t>NUEVO HORIZONTE</t>
  </si>
  <si>
    <t>DISEÑO Y SUPERVISION ARQUITECTONICO COLEGIO SAN FRANCISCO JAVIER SEDE PREESCOLAR Y PRIMARIA, No. EDIFICIO 1 ALTURA 4,00-6,5 MT</t>
  </si>
  <si>
    <t>RESIDENTE DE OBRA: GUILLERMO FERNANDO MESIAS</t>
  </si>
  <si>
    <t>OJ 013-2008</t>
  </si>
  <si>
    <t>FERNANDO MESIAS</t>
  </si>
  <si>
    <t>HOSPITAL UNIVERSITARIO DEPARTAMENTAL DE NARIÑO</t>
  </si>
  <si>
    <t>OBRA DE REFUERZO ESTRUCTURAL DEL EDIFICIO PRINCIPAL DEL HOSPITAL UNIVERSITARIO DEPARTAMENTAL DE NARIÑO E.S.E</t>
  </si>
  <si>
    <t>COORDINADOR DE TRABAJO EN ALTURAS</t>
  </si>
  <si>
    <t>MAESTRO GENERAL DE OBRA: JOSE FELIX TULCANAS TIMANA</t>
  </si>
  <si>
    <t>PRIMER ELEGIBLE</t>
  </si>
  <si>
    <t>OK</t>
  </si>
  <si>
    <t xml:space="preserve">NO CERTIFICA EXPERIENCIA COMO DIRECTOR DE OBRA, PRESENTA CERTIFICACION DE OBRA PRIVADA </t>
  </si>
  <si>
    <t>NO CUMPLE, CERTIFICA EXPERIENCIA DE 35,07 MESES.</t>
  </si>
  <si>
    <t>BRIDIANCID ERAZO MUÑOZ</t>
  </si>
  <si>
    <t>NO CUMPLE CON CERTIFICADO DE TRABAJO EN ALTURAS, FECHA DE EXPEDICION MAYOR A UN AÑO</t>
  </si>
  <si>
    <t>% DE EXPERIENCIA CERTIFICADA POR MOISES MARTINEZ VARGAS</t>
  </si>
  <si>
    <t>CONSORCIO UDENAR FACEA 2019, SE CONSIDERA NO ADMISIBLE POR NO CUMPLIR PUNTAJE MINIMO LITERAL 14.3 CAPACIDAD DE ORGANIZACIÓN, DIRECTOR DE OBRA Y RESIDENTE DE OBRA, NO CERTIFICAN LO MINIMO REQUERIDO EN LOS TERMINOS DE REFERENCIA.</t>
  </si>
  <si>
    <t>EXPERTO EN ESTRUCTURAS: JOSE LUIS ALVARADO AGUIRRE</t>
  </si>
  <si>
    <t>ASESOR EN INGENIERA ELÉCTRICA: JUAN CARLOS ARAUJO SALAZAR</t>
  </si>
  <si>
    <t>CONSTRUVIAS</t>
  </si>
  <si>
    <t>% DE EXPERIENCIA CERTIFICADA POR REINEL ROMERO</t>
  </si>
  <si>
    <t>015/2010</t>
  </si>
  <si>
    <t>CONSULTORIA</t>
  </si>
  <si>
    <t>ALCALDIA DE COLON</t>
  </si>
  <si>
    <t>REALIZAR LA FORMULACION PROYECTO INFRAESTRUCTURA INSTITUCION EDUCATIVA SUCRE PARA LA CONSTRUCCION DE NUEVE AULAS, UN POLIDEPORTIVO Y UNA BATERIA SANITARIA</t>
  </si>
  <si>
    <t>OPS</t>
  </si>
  <si>
    <t>ALALDIA SIBUNDOY</t>
  </si>
  <si>
    <t>FORMULACION DEL PROYECTO DENOMINADO CONSTRUCCION DE INFRAESTRUCTURA EDUCATIVA DE SEIS AULAS, UNA BATERIA SANITARIA,UNA AULA DE LABORATORIO EN LA INSTITUCION EDUCATIVA SEMINARIO MISIONAL Y TRES AULAS CON SALON MULTIPLE EN LA INSTITUCION EDUCATIVA NORMAL SUPERIOR DEL MUNICIPIO DE SIBUNDOY DEPARTAMENTO DEL PUTUMAYO</t>
  </si>
  <si>
    <t>CONSTRUCCION DE LA UNIDAD DE CUIDADOS INTENSIVOS DE CIUDAD DE IPIALES</t>
  </si>
  <si>
    <t>CONSTRUCCION CENTRO ADMINISTRATIVO MUNICIPAL DE LINARES</t>
  </si>
  <si>
    <t>CONSTRUCCIONES DE INSTALACIONES ESCOLARES Y I.E. LOS LIBERTADORES SEDE LUIS FELIPE DE LA ROSA</t>
  </si>
  <si>
    <t>AUMENTO DE LA COBERTURA MEDIANTE LA CONSTRUCCION DE INFRAESTRUCTURA EDUCATIVA EN LA IE DIVINO NIÑO Y CONSTRUCCION DE 6 AULAS Y ADECUACION ENTRADA JOSE ANTONIO…</t>
  </si>
  <si>
    <t>INTERVENTORIA TECNICA AL CONTRATO DE OBRA PARA LA CONSTRUCCION INFRAESTRUCTURA EDUCATIVA EN IE SAN SEBASTIAN YASCUAL</t>
  </si>
  <si>
    <t>INTERVENTORIA TECNICA AL CONTRATO DE OBRA PUBLICA PARA LA AMPLIACION INFRAESTRUCTURA EDUCATIVA I E JUAN XXIII SEDES 1 Y 2</t>
  </si>
  <si>
    <t>CONSTRUCCION DE LAS INSTALACIONES EDUCATIVAS EN LA INSTITUCION EDUCATIVA RICAURTE DEL MUNICIPIO DE RICAURTE</t>
  </si>
  <si>
    <t>MAESTRO GENERAL DE OBRA: GABRIEL LOPEZ CRUZ</t>
  </si>
  <si>
    <t xml:space="preserve">CONSORCIO GHR. SE CONSIDERA ADMISIBLE, NO CERTIFICA EXPERIENCIA DEL ASESOR EN INGENIERIA ELECTRICA. </t>
  </si>
  <si>
    <t>ÁREA DE CONSTRUCCIÓN MAYOR A 2800 M2</t>
  </si>
  <si>
    <t>VALOR OBRA MAYOR A 1600 SMMLV</t>
  </si>
  <si>
    <t>FECHA:   6 de septiembre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</si>
</sst>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1" formatCode="_-* #,##0_-;\-* #,##0_-;_-* &quot;-&quot;_-;_-@_-"/>
    <numFmt numFmtId="43" formatCode="_-* #,##0.00_-;\-* #,##0.00_-;_-* &quot;-&quot;??_-;_-@_-"/>
    <numFmt numFmtId="164" formatCode="_-&quot;$&quot;\ * #,##0_-;\-&quot;$&quot;\ * #,##0_-;_-&quot;$&quot;\ * &quot;-&quot;_-;_-@_-"/>
    <numFmt numFmtId="165" formatCode="_(&quot;$&quot;\ * #,##0.00_);_(&quot;$&quot;\ * \(#,##0.00\);_(&quot;$&quot;\ * &quot;-&quot;??_);_(@_)"/>
    <numFmt numFmtId="166" formatCode="_(* #,##0.00_);_(* \(#,##0.00\);_(* &quot;-&quot;??_);_(@_)"/>
    <numFmt numFmtId="167" formatCode="_-* #,##0\ _€_-;\-* #,##0\ _€_-;_-* &quot;-&quot;\ _€_-;_-@_-"/>
    <numFmt numFmtId="168" formatCode="_-* #,##0.00\ _€_-;\-* #,##0.00\ _€_-;_-* &quot;-&quot;??\ _€_-;_-@_-"/>
    <numFmt numFmtId="169" formatCode="_-* #,##0.00\ &quot;pta&quot;_-;\-* #,##0.00\ &quot;pta&quot;_-;_-* &quot;-&quot;??\ &quot;pta&quot;_-;_-@_-"/>
    <numFmt numFmtId="170" formatCode="###,###\ "/>
    <numFmt numFmtId="171" formatCode="_([$$-240A]\ * #,##0.00_);_([$$-240A]\ * \(#,##0.00\);_([$$-240A]\ * &quot;-&quot;??_);_(@_)"/>
    <numFmt numFmtId="172" formatCode="&quot;$&quot;\ #,##0.00"/>
    <numFmt numFmtId="173" formatCode="0.000"/>
    <numFmt numFmtId="174" formatCode="0.000%"/>
    <numFmt numFmtId="175" formatCode="&quot;$ &quot;#,##0"/>
    <numFmt numFmtId="176" formatCode="_-* #,##0.00\ _p_t_a_-;\-* #,##0.00\ _p_t_a_-;_-* &quot;-&quot;??\ _p_t_a_-;_-@_-"/>
    <numFmt numFmtId="177" formatCode="&quot;$ &quot;#,##0.0"/>
    <numFmt numFmtId="178" formatCode="&quot;$ &quot;#,##0.00"/>
    <numFmt numFmtId="179" formatCode="_-* #,##0.00\ _$_-;\-* #,##0.00\ _$_-;_-* &quot;-&quot;??\ _$_-;_-@_-"/>
    <numFmt numFmtId="180" formatCode="_-* #,##0\ _$_-;\-* #,##0\ _$_-;_-* &quot;-&quot;??\ _$_-;_-@_-"/>
    <numFmt numFmtId="181" formatCode="_(* #,##0_);_(* \(#,##0\);_(* &quot;-&quot;??_);_(@_)"/>
    <numFmt numFmtId="182" formatCode="0.0000"/>
    <numFmt numFmtId="183" formatCode="_-* #,##0.00000&quot; &quot;_€_-;\-* #,##0.00000&quot; &quot;_€_-;_-* &quot;-&quot;??&quot; &quot;_€_-;_-@_-"/>
    <numFmt numFmtId="184" formatCode="0.00000"/>
    <numFmt numFmtId="185" formatCode="_-* #,##0.00_-;\-* #,##0.00_-;_-* &quot;-&quot;_-;_-@_-"/>
    <numFmt numFmtId="186" formatCode="_-* #,##0.0000&quot; &quot;_€_-;\-* #,##0.0000&quot; &quot;_€_-;_-* &quot;-&quot;??&quot; &quot;_€_-;_-@_-"/>
    <numFmt numFmtId="187" formatCode="_-* #,##0.00&quot; &quot;_€_-;\-* #,##0.00&quot; &quot;_€_-;_-* &quot;-&quot;??&quot; &quot;_€_-;_-@_-"/>
    <numFmt numFmtId="188" formatCode="_(* #,##0.0000_);_(* \(#,##0.0000\);_(* &quot;-&quot;??_);_(@_)"/>
  </numFmts>
  <fonts count="66" x14ac:knownFonts="1">
    <font>
      <sz val="11"/>
      <color theme="1"/>
      <name val="Calibri"/>
      <family val="2"/>
      <scheme val="minor"/>
    </font>
    <font>
      <sz val="10"/>
      <name val="Arial"/>
      <family val="2"/>
    </font>
    <font>
      <b/>
      <sz val="10"/>
      <name val="Arial"/>
      <family val="2"/>
    </font>
    <font>
      <sz val="9"/>
      <name val="Arial"/>
      <family val="2"/>
    </font>
    <font>
      <sz val="8"/>
      <name val="Arial"/>
      <family val="2"/>
    </font>
    <font>
      <sz val="12"/>
      <name val="Arial"/>
      <family val="2"/>
    </font>
    <font>
      <b/>
      <sz val="12"/>
      <name val="Arial"/>
      <family val="2"/>
    </font>
    <font>
      <i/>
      <sz val="13"/>
      <name val="Arial"/>
      <family val="2"/>
    </font>
    <font>
      <sz val="13"/>
      <name val="Arial"/>
      <family val="2"/>
    </font>
    <font>
      <b/>
      <sz val="9"/>
      <name val="Arial"/>
      <family val="2"/>
    </font>
    <font>
      <b/>
      <i/>
      <sz val="11"/>
      <name val="Arial"/>
      <family val="2"/>
    </font>
    <font>
      <b/>
      <sz val="11"/>
      <name val="Arial"/>
      <family val="2"/>
    </font>
    <font>
      <sz val="11"/>
      <name val="Arial"/>
      <family val="2"/>
    </font>
    <font>
      <b/>
      <i/>
      <sz val="10"/>
      <color indexed="10"/>
      <name val="Arial"/>
      <family val="2"/>
    </font>
    <font>
      <sz val="1"/>
      <name val="Arial"/>
      <family val="2"/>
    </font>
    <font>
      <sz val="5"/>
      <color indexed="10"/>
      <name val="Arial"/>
      <family val="2"/>
    </font>
    <font>
      <b/>
      <i/>
      <sz val="10"/>
      <name val="Arial"/>
      <family val="2"/>
    </font>
    <font>
      <b/>
      <i/>
      <sz val="1"/>
      <name val="Arial"/>
      <family val="2"/>
    </font>
    <font>
      <b/>
      <sz val="10"/>
      <color indexed="81"/>
      <name val="Tahoma"/>
      <family val="2"/>
    </font>
    <font>
      <sz val="10"/>
      <color indexed="81"/>
      <name val="Tahoma"/>
      <family val="2"/>
    </font>
    <font>
      <sz val="11"/>
      <color theme="1"/>
      <name val="Calibri"/>
      <family val="2"/>
      <scheme val="minor"/>
    </font>
    <font>
      <sz val="10"/>
      <color rgb="FFFF0000"/>
      <name val="Arial"/>
      <family val="2"/>
    </font>
    <font>
      <sz val="13"/>
      <color rgb="FFFF0000"/>
      <name val="Arial"/>
      <family val="2"/>
    </font>
    <font>
      <sz val="12"/>
      <color theme="1"/>
      <name val="Arial"/>
      <family val="2"/>
    </font>
    <font>
      <b/>
      <sz val="16"/>
      <color theme="1"/>
      <name val="Calibri"/>
      <family val="2"/>
      <scheme val="minor"/>
    </font>
    <font>
      <b/>
      <sz val="20"/>
      <color theme="1"/>
      <name val="Calibri"/>
      <family val="2"/>
      <scheme val="minor"/>
    </font>
    <font>
      <b/>
      <sz val="10"/>
      <name val="Arial Narrow"/>
      <family val="2"/>
    </font>
    <font>
      <b/>
      <sz val="10"/>
      <color indexed="10"/>
      <name val="Arial Narrow"/>
      <family val="2"/>
    </font>
    <font>
      <b/>
      <sz val="11"/>
      <name val="Arial Narrow"/>
      <family val="2"/>
    </font>
    <font>
      <b/>
      <sz val="11"/>
      <color indexed="8"/>
      <name val="Arial Narrow"/>
      <family val="2"/>
    </font>
    <font>
      <b/>
      <sz val="12"/>
      <name val="Arial Narrow"/>
      <family val="2"/>
    </font>
    <font>
      <b/>
      <sz val="12"/>
      <color indexed="19"/>
      <name val="Arial Narrow"/>
      <family val="2"/>
    </font>
    <font>
      <sz val="9"/>
      <color indexed="8"/>
      <name val="Arial"/>
      <family val="2"/>
    </font>
    <font>
      <b/>
      <sz val="9"/>
      <color indexed="8"/>
      <name val="Arial Narrow"/>
      <family val="2"/>
    </font>
    <font>
      <sz val="11"/>
      <color rgb="FFFF0000"/>
      <name val="Arial"/>
      <family val="2"/>
    </font>
    <font>
      <sz val="8"/>
      <color theme="1"/>
      <name val="Calibri"/>
      <family val="2"/>
      <scheme val="minor"/>
    </font>
    <font>
      <sz val="8"/>
      <color rgb="FFFF0000"/>
      <name val="Calibri"/>
      <family val="2"/>
      <scheme val="minor"/>
    </font>
    <font>
      <sz val="7"/>
      <name val="Arial"/>
      <family val="2"/>
    </font>
    <font>
      <b/>
      <sz val="7"/>
      <name val="Arial"/>
      <family val="2"/>
    </font>
    <font>
      <sz val="7"/>
      <color theme="1"/>
      <name val="Calibri"/>
      <family val="2"/>
      <scheme val="minor"/>
    </font>
    <font>
      <sz val="11"/>
      <name val="Calibri"/>
      <family val="2"/>
      <scheme val="minor"/>
    </font>
    <font>
      <b/>
      <sz val="11"/>
      <color theme="1"/>
      <name val="Calibri"/>
      <family val="2"/>
      <scheme val="minor"/>
    </font>
    <font>
      <sz val="14"/>
      <name val="Calibri"/>
      <family val="2"/>
      <scheme val="minor"/>
    </font>
    <font>
      <sz val="9"/>
      <color theme="1"/>
      <name val="Calibri"/>
      <family val="2"/>
      <scheme val="minor"/>
    </font>
    <font>
      <sz val="9"/>
      <name val="Calibri"/>
      <family val="2"/>
      <scheme val="minor"/>
    </font>
    <font>
      <sz val="9"/>
      <color rgb="FFFF0000"/>
      <name val="Calibri"/>
      <family val="2"/>
      <scheme val="minor"/>
    </font>
    <font>
      <b/>
      <sz val="9"/>
      <color theme="1"/>
      <name val="Calibri"/>
      <family val="2"/>
      <scheme val="minor"/>
    </font>
    <font>
      <b/>
      <sz val="11"/>
      <color theme="1"/>
      <name val="Arial"/>
      <family val="2"/>
    </font>
    <font>
      <b/>
      <sz val="8"/>
      <name val="Arial"/>
      <family val="2"/>
    </font>
    <font>
      <sz val="10"/>
      <color theme="0"/>
      <name val="Arial"/>
      <family val="2"/>
    </font>
    <font>
      <b/>
      <sz val="9"/>
      <name val="Calibri"/>
      <family val="2"/>
      <scheme val="minor"/>
    </font>
    <font>
      <sz val="11"/>
      <color theme="0"/>
      <name val="Calibri"/>
      <family val="2"/>
      <scheme val="minor"/>
    </font>
    <font>
      <b/>
      <sz val="10"/>
      <color theme="0"/>
      <name val="Arial"/>
      <family val="2"/>
    </font>
    <font>
      <b/>
      <sz val="11"/>
      <color rgb="FFFF0000"/>
      <name val="Calibri"/>
      <family val="2"/>
      <scheme val="minor"/>
    </font>
    <font>
      <b/>
      <sz val="10"/>
      <color theme="1"/>
      <name val="Calibri"/>
      <family val="2"/>
      <scheme val="minor"/>
    </font>
    <font>
      <sz val="11"/>
      <color rgb="FFFF0000"/>
      <name val="Calibri"/>
      <family val="2"/>
      <scheme val="minor"/>
    </font>
    <font>
      <b/>
      <sz val="9"/>
      <color rgb="FFFF0000"/>
      <name val="Calibri"/>
      <family val="2"/>
      <scheme val="minor"/>
    </font>
    <font>
      <b/>
      <sz val="13"/>
      <name val="Arial"/>
      <family val="2"/>
    </font>
    <font>
      <b/>
      <sz val="9"/>
      <color rgb="FFFF0000"/>
      <name val="Arial"/>
      <family val="2"/>
    </font>
    <font>
      <sz val="10"/>
      <color theme="1"/>
      <name val="Calibri"/>
      <family val="2"/>
      <scheme val="minor"/>
    </font>
    <font>
      <sz val="8"/>
      <color theme="0"/>
      <name val="Calibri"/>
      <family val="2"/>
      <scheme val="minor"/>
    </font>
    <font>
      <sz val="7"/>
      <color theme="0"/>
      <name val="Calibri"/>
      <family val="2"/>
      <scheme val="minor"/>
    </font>
    <font>
      <sz val="10"/>
      <color theme="0"/>
      <name val="Calibri"/>
      <family val="2"/>
      <scheme val="minor"/>
    </font>
    <font>
      <sz val="20"/>
      <color theme="0"/>
      <name val="Calibri"/>
      <family val="2"/>
      <scheme val="minor"/>
    </font>
    <font>
      <sz val="7"/>
      <color theme="0"/>
      <name val="Arial"/>
      <family val="2"/>
    </font>
    <font>
      <sz val="9"/>
      <color theme="0"/>
      <name val="Arial"/>
      <family val="2"/>
    </font>
  </fonts>
  <fills count="16">
    <fill>
      <patternFill patternType="none"/>
    </fill>
    <fill>
      <patternFill patternType="gray125"/>
    </fill>
    <fill>
      <patternFill patternType="lightGray">
        <fgColor indexed="13"/>
        <bgColor indexed="9"/>
      </patternFill>
    </fill>
    <fill>
      <patternFill patternType="solid">
        <fgColor rgb="FFFFFF00"/>
        <bgColor indexed="64"/>
      </patternFill>
    </fill>
    <fill>
      <patternFill patternType="solid">
        <fgColor rgb="FFFFFFA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6" tint="0.59999389629810485"/>
        <bgColor indexed="64"/>
      </patternFill>
    </fill>
  </fills>
  <borders count="8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style="medium">
        <color auto="1"/>
      </top>
      <bottom style="thin">
        <color rgb="FFC0C0C0"/>
      </bottom>
      <diagonal/>
    </border>
    <border>
      <left style="medium">
        <color auto="1"/>
      </left>
      <right/>
      <top style="thin">
        <color rgb="FFC0C0C0"/>
      </top>
      <bottom style="thin">
        <color rgb="FFC0C0C0"/>
      </bottom>
      <diagonal/>
    </border>
    <border>
      <left style="medium">
        <color auto="1"/>
      </left>
      <right/>
      <top style="thin">
        <color rgb="FFC0C0C0"/>
      </top>
      <bottom style="medium">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auto="1"/>
      </left>
      <right style="medium">
        <color auto="1"/>
      </right>
      <top style="thin">
        <color auto="1"/>
      </top>
      <bottom/>
      <diagonal/>
    </border>
    <border>
      <left style="thin">
        <color indexed="64"/>
      </left>
      <right style="medium">
        <color indexed="64"/>
      </right>
      <top style="thin">
        <color indexed="64"/>
      </top>
      <bottom/>
      <diagonal/>
    </border>
    <border>
      <left/>
      <right style="medium">
        <color auto="1"/>
      </right>
      <top style="thin">
        <color auto="1"/>
      </top>
      <bottom/>
      <diagonal/>
    </border>
    <border>
      <left style="thin">
        <color indexed="64"/>
      </left>
      <right style="thin">
        <color indexed="64"/>
      </right>
      <top/>
      <bottom style="medium">
        <color indexed="64"/>
      </bottom>
      <diagonal/>
    </border>
    <border>
      <left style="medium">
        <color auto="1"/>
      </left>
      <right/>
      <top/>
      <bottom style="thin">
        <color auto="1"/>
      </bottom>
      <diagonal/>
    </border>
    <border>
      <left style="medium">
        <color auto="1"/>
      </left>
      <right/>
      <top style="thin">
        <color auto="1"/>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3">
    <xf numFmtId="0" fontId="0" fillId="0" borderId="0"/>
    <xf numFmtId="166" fontId="20"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5" fontId="20" fillId="0" borderId="0" applyFont="0" applyFill="0" applyBorder="0" applyAlignment="0" applyProtection="0"/>
    <xf numFmtId="170" fontId="1" fillId="0" borderId="0" applyFont="0" applyFill="0" applyBorder="0" applyAlignment="0" applyProtection="0"/>
    <xf numFmtId="0" fontId="1" fillId="0" borderId="0"/>
    <xf numFmtId="9" fontId="1" fillId="0" borderId="0" applyFont="0" applyFill="0" applyBorder="0" applyAlignment="0" applyProtection="0"/>
    <xf numFmtId="0" fontId="20" fillId="0" borderId="0"/>
    <xf numFmtId="0" fontId="20" fillId="0" borderId="0"/>
    <xf numFmtId="9" fontId="20" fillId="0" borderId="0" applyFont="0" applyFill="0" applyBorder="0" applyAlignment="0" applyProtection="0"/>
    <xf numFmtId="41" fontId="20" fillId="0" borderId="0" applyFont="0" applyFill="0" applyBorder="0" applyAlignment="0" applyProtection="0"/>
    <xf numFmtId="164" fontId="20" fillId="0" borderId="0" applyFont="0" applyFill="0" applyBorder="0" applyAlignment="0" applyProtection="0"/>
  </cellStyleXfs>
  <cellXfs count="758">
    <xf numFmtId="0" fontId="0" fillId="0" borderId="0" xfId="0"/>
    <xf numFmtId="0" fontId="2" fillId="0" borderId="0" xfId="6" applyFont="1"/>
    <xf numFmtId="0" fontId="1" fillId="0" borderId="0" xfId="6"/>
    <xf numFmtId="0" fontId="1" fillId="0" borderId="0" xfId="6" applyFont="1"/>
    <xf numFmtId="0" fontId="0" fillId="0" borderId="0" xfId="0" applyBorder="1"/>
    <xf numFmtId="0" fontId="0" fillId="0" borderId="0" xfId="0" applyAlignment="1">
      <alignment vertical="center"/>
    </xf>
    <xf numFmtId="0" fontId="2" fillId="0" borderId="0" xfId="0" applyFont="1" applyAlignment="1"/>
    <xf numFmtId="0" fontId="2" fillId="0" borderId="0" xfId="0" applyFont="1"/>
    <xf numFmtId="1" fontId="7" fillId="0" borderId="4" xfId="0" applyNumberFormat="1" applyFont="1" applyBorder="1" applyAlignment="1">
      <alignment horizontal="center"/>
    </xf>
    <xf numFmtId="168" fontId="8" fillId="0" borderId="7" xfId="2" applyFont="1" applyBorder="1"/>
    <xf numFmtId="0" fontId="1" fillId="0" borderId="0" xfId="0" applyFont="1"/>
    <xf numFmtId="49" fontId="6" fillId="0" borderId="0" xfId="0" applyNumberFormat="1" applyFont="1" applyFill="1" applyBorder="1" applyAlignment="1">
      <alignment horizontal="left"/>
    </xf>
    <xf numFmtId="49" fontId="5" fillId="0" borderId="0" xfId="0" applyNumberFormat="1" applyFont="1" applyFill="1" applyBorder="1" applyAlignment="1">
      <alignment horizontal="left"/>
    </xf>
    <xf numFmtId="171" fontId="20" fillId="0" borderId="0" xfId="4" applyNumberFormat="1" applyFont="1"/>
    <xf numFmtId="0" fontId="3" fillId="0" borderId="0" xfId="6" applyFont="1"/>
    <xf numFmtId="0" fontId="5" fillId="0" borderId="0" xfId="0" applyFont="1" applyBorder="1"/>
    <xf numFmtId="0" fontId="1" fillId="0" borderId="0" xfId="6" applyAlignment="1">
      <alignment horizontal="center"/>
    </xf>
    <xf numFmtId="172" fontId="1" fillId="0" borderId="0" xfId="6" applyNumberFormat="1"/>
    <xf numFmtId="0" fontId="12" fillId="0" borderId="0" xfId="6" applyFont="1" applyAlignment="1">
      <alignment vertical="center"/>
    </xf>
    <xf numFmtId="0" fontId="4" fillId="0" borderId="0" xfId="0" applyFont="1"/>
    <xf numFmtId="0" fontId="5" fillId="0" borderId="23" xfId="0" applyFont="1" applyBorder="1"/>
    <xf numFmtId="172" fontId="5" fillId="0" borderId="0" xfId="0" applyNumberFormat="1" applyFont="1"/>
    <xf numFmtId="172" fontId="23" fillId="0" borderId="0" xfId="0" applyNumberFormat="1" applyFont="1"/>
    <xf numFmtId="0" fontId="3" fillId="0" borderId="0" xfId="0" applyFont="1" applyAlignment="1">
      <alignment horizontal="centerContinuous"/>
    </xf>
    <xf numFmtId="0" fontId="3" fillId="0" borderId="0" xfId="0" applyFont="1"/>
    <xf numFmtId="0" fontId="0" fillId="0" borderId="0" xfId="0" applyAlignment="1">
      <alignment horizontal="centerContinuous"/>
    </xf>
    <xf numFmtId="0" fontId="14" fillId="0" borderId="0" xfId="6" applyFont="1"/>
    <xf numFmtId="169" fontId="20" fillId="0" borderId="0" xfId="5" applyNumberFormat="1" applyFont="1"/>
    <xf numFmtId="174" fontId="1" fillId="0" borderId="0" xfId="6" applyNumberFormat="1"/>
    <xf numFmtId="175" fontId="1" fillId="2" borderId="0" xfId="6" applyNumberFormat="1" applyFill="1"/>
    <xf numFmtId="176" fontId="1" fillId="0" borderId="0" xfId="3" applyNumberFormat="1" applyFont="1" applyProtection="1">
      <protection hidden="1"/>
    </xf>
    <xf numFmtId="177" fontId="3" fillId="0" borderId="0" xfId="6" applyNumberFormat="1" applyFont="1"/>
    <xf numFmtId="0" fontId="1" fillId="0" borderId="0" xfId="6" applyFont="1" applyAlignment="1">
      <alignment horizontal="left" indent="1"/>
    </xf>
    <xf numFmtId="176" fontId="1" fillId="0" borderId="0" xfId="3" applyNumberFormat="1" applyFont="1"/>
    <xf numFmtId="0" fontId="1" fillId="0" borderId="27" xfId="6" applyBorder="1" applyAlignment="1">
      <alignment horizontal="center" vertical="top" wrapText="1"/>
    </xf>
    <xf numFmtId="0" fontId="1" fillId="0" borderId="28" xfId="6" applyBorder="1" applyAlignment="1">
      <alignment horizontal="center" vertical="top" wrapText="1"/>
    </xf>
    <xf numFmtId="0" fontId="15" fillId="0" borderId="28" xfId="6" applyFont="1" applyBorder="1" applyAlignment="1">
      <alignment horizontal="center" vertical="top" wrapText="1"/>
    </xf>
    <xf numFmtId="0" fontId="3" fillId="0" borderId="0" xfId="6" applyFont="1" applyAlignment="1">
      <alignment horizontal="center" vertical="top" wrapText="1"/>
    </xf>
    <xf numFmtId="0" fontId="1" fillId="0" borderId="0" xfId="6" applyAlignment="1">
      <alignment vertical="top"/>
    </xf>
    <xf numFmtId="0" fontId="1" fillId="0" borderId="29" xfId="6" applyBorder="1"/>
    <xf numFmtId="0" fontId="1" fillId="0" borderId="30" xfId="6" applyBorder="1"/>
    <xf numFmtId="0" fontId="14" fillId="0" borderId="30" xfId="6" applyFont="1" applyBorder="1"/>
    <xf numFmtId="178" fontId="1" fillId="2" borderId="30" xfId="6" applyNumberFormat="1" applyFill="1" applyBorder="1"/>
    <xf numFmtId="175" fontId="1" fillId="0" borderId="30" xfId="6" applyNumberFormat="1" applyBorder="1"/>
    <xf numFmtId="11" fontId="1" fillId="0" borderId="30" xfId="6" applyNumberFormat="1" applyBorder="1"/>
    <xf numFmtId="173" fontId="1" fillId="0" borderId="0" xfId="6" applyNumberFormat="1"/>
    <xf numFmtId="175" fontId="1" fillId="0" borderId="0" xfId="6" applyNumberFormat="1"/>
    <xf numFmtId="177" fontId="1" fillId="2" borderId="30" xfId="6" applyNumberFormat="1" applyFill="1" applyBorder="1"/>
    <xf numFmtId="0" fontId="1" fillId="0" borderId="32" xfId="6" applyBorder="1"/>
    <xf numFmtId="0" fontId="16" fillId="0" borderId="33" xfId="6" applyFont="1" applyBorder="1"/>
    <xf numFmtId="0" fontId="17" fillId="0" borderId="33" xfId="6" applyFont="1" applyBorder="1"/>
    <xf numFmtId="11" fontId="16" fillId="0" borderId="33" xfId="6" applyNumberFormat="1" applyFont="1" applyBorder="1"/>
    <xf numFmtId="173" fontId="13" fillId="0" borderId="34" xfId="6" applyNumberFormat="1" applyFont="1" applyBorder="1"/>
    <xf numFmtId="11" fontId="1" fillId="0" borderId="0" xfId="6" applyNumberFormat="1"/>
    <xf numFmtId="0" fontId="1" fillId="0" borderId="8" xfId="6" applyBorder="1"/>
    <xf numFmtId="0" fontId="21" fillId="0" borderId="28" xfId="6" applyFont="1" applyBorder="1" applyAlignment="1">
      <alignment horizontal="center" vertical="top" wrapText="1"/>
    </xf>
    <xf numFmtId="0" fontId="1" fillId="0" borderId="41" xfId="6" applyBorder="1" applyAlignment="1">
      <alignment horizontal="center" vertical="top" wrapText="1"/>
    </xf>
    <xf numFmtId="0" fontId="0" fillId="0" borderId="0" xfId="0" applyAlignment="1">
      <alignment wrapText="1"/>
    </xf>
    <xf numFmtId="0" fontId="10" fillId="0" borderId="0" xfId="0" applyFont="1" applyAlignment="1">
      <alignment horizontal="centerContinuous"/>
    </xf>
    <xf numFmtId="0" fontId="0" fillId="0" borderId="0" xfId="0" applyAlignment="1">
      <alignment horizontal="centerContinuous" wrapText="1"/>
    </xf>
    <xf numFmtId="168" fontId="0" fillId="0" borderId="0" xfId="2" applyFont="1" applyAlignment="1">
      <alignment wrapText="1"/>
    </xf>
    <xf numFmtId="0" fontId="26" fillId="0" borderId="0" xfId="8" applyNumberFormat="1" applyFont="1" applyFill="1" applyBorder="1" applyAlignment="1" applyProtection="1"/>
    <xf numFmtId="0" fontId="27" fillId="0" borderId="0" xfId="8" applyNumberFormat="1" applyFont="1" applyFill="1" applyBorder="1" applyAlignment="1" applyProtection="1">
      <alignment wrapText="1"/>
    </xf>
    <xf numFmtId="0" fontId="27" fillId="0" borderId="0" xfId="8" applyNumberFormat="1" applyFont="1" applyFill="1" applyBorder="1" applyAlignment="1" applyProtection="1"/>
    <xf numFmtId="0" fontId="27" fillId="0" borderId="0" xfId="8" applyNumberFormat="1" applyFont="1" applyFill="1" applyBorder="1" applyAlignment="1" applyProtection="1">
      <alignment horizontal="center"/>
    </xf>
    <xf numFmtId="0" fontId="28" fillId="0" borderId="0" xfId="8" applyNumberFormat="1" applyFont="1" applyFill="1" applyBorder="1" applyAlignment="1" applyProtection="1"/>
    <xf numFmtId="0" fontId="29" fillId="0" borderId="0" xfId="8" applyNumberFormat="1" applyFont="1" applyFill="1" applyBorder="1" applyAlignment="1" applyProtection="1">
      <alignment wrapText="1"/>
    </xf>
    <xf numFmtId="0" fontId="29" fillId="0" borderId="0" xfId="8" applyNumberFormat="1" applyFont="1" applyFill="1" applyBorder="1" applyAlignment="1" applyProtection="1"/>
    <xf numFmtId="0" fontId="29" fillId="0" borderId="0" xfId="8" applyNumberFormat="1" applyFont="1" applyFill="1" applyBorder="1" applyAlignment="1" applyProtection="1">
      <alignment horizontal="center"/>
    </xf>
    <xf numFmtId="0" fontId="30" fillId="0" borderId="0" xfId="8" applyNumberFormat="1" applyFont="1" applyFill="1" applyBorder="1" applyAlignment="1" applyProtection="1"/>
    <xf numFmtId="0" fontId="31" fillId="0" borderId="0" xfId="8" applyNumberFormat="1" applyFont="1" applyFill="1" applyBorder="1" applyAlignment="1" applyProtection="1">
      <alignment wrapText="1"/>
    </xf>
    <xf numFmtId="0" fontId="31" fillId="0" borderId="0" xfId="8" applyNumberFormat="1" applyFont="1" applyFill="1" applyBorder="1" applyAlignment="1" applyProtection="1"/>
    <xf numFmtId="0" fontId="31" fillId="0" borderId="0" xfId="8" applyNumberFormat="1" applyFont="1" applyFill="1" applyBorder="1" applyAlignment="1" applyProtection="1">
      <alignment horizontal="center"/>
    </xf>
    <xf numFmtId="0" fontId="1" fillId="0" borderId="0" xfId="8" applyNumberFormat="1" applyFont="1" applyFill="1" applyBorder="1" applyAlignment="1" applyProtection="1"/>
    <xf numFmtId="0" fontId="1" fillId="0" borderId="0" xfId="8" applyNumberFormat="1" applyFont="1" applyFill="1" applyBorder="1" applyAlignment="1" applyProtection="1">
      <alignment wrapText="1"/>
    </xf>
    <xf numFmtId="0" fontId="0" fillId="0" borderId="0" xfId="8" applyNumberFormat="1" applyFont="1" applyFill="1" applyBorder="1" applyAlignment="1" applyProtection="1">
      <alignment horizontal="center"/>
    </xf>
    <xf numFmtId="0" fontId="0" fillId="0" borderId="0" xfId="8" applyNumberFormat="1" applyFont="1" applyFill="1" applyBorder="1" applyAlignment="1" applyProtection="1"/>
    <xf numFmtId="0" fontId="32" fillId="4" borderId="9" xfId="8" applyNumberFormat="1" applyFont="1" applyFill="1" applyBorder="1" applyAlignment="1" applyProtection="1">
      <alignment horizontal="center" wrapText="1"/>
    </xf>
    <xf numFmtId="0" fontId="29" fillId="4" borderId="47" xfId="8" applyNumberFormat="1" applyFont="1" applyFill="1" applyBorder="1" applyAlignment="1" applyProtection="1">
      <alignment horizontal="center" wrapText="1"/>
    </xf>
    <xf numFmtId="0" fontId="32" fillId="0" borderId="48" xfId="8" quotePrefix="1" applyNumberFormat="1" applyFont="1" applyFill="1" applyBorder="1" applyAlignment="1" applyProtection="1"/>
    <xf numFmtId="0" fontId="32" fillId="0" borderId="27" xfId="8" quotePrefix="1" applyNumberFormat="1" applyFont="1" applyFill="1" applyBorder="1" applyAlignment="1" applyProtection="1">
      <alignment wrapText="1"/>
    </xf>
    <xf numFmtId="0" fontId="32" fillId="0" borderId="28" xfId="8" quotePrefix="1" applyNumberFormat="1" applyFont="1" applyFill="1" applyBorder="1" applyAlignment="1" applyProtection="1"/>
    <xf numFmtId="179" fontId="32" fillId="0" borderId="28" xfId="1" applyNumberFormat="1" applyFont="1" applyFill="1" applyBorder="1" applyAlignment="1" applyProtection="1"/>
    <xf numFmtId="0" fontId="32" fillId="0" borderId="49" xfId="8" quotePrefix="1" applyNumberFormat="1" applyFont="1" applyFill="1" applyBorder="1" applyAlignment="1" applyProtection="1"/>
    <xf numFmtId="0" fontId="32" fillId="0" borderId="29" xfId="8" quotePrefix="1" applyNumberFormat="1" applyFont="1" applyFill="1" applyBorder="1" applyAlignment="1" applyProtection="1">
      <alignment wrapText="1"/>
    </xf>
    <xf numFmtId="0" fontId="32" fillId="0" borderId="30" xfId="8" quotePrefix="1" applyNumberFormat="1" applyFont="1" applyFill="1" applyBorder="1" applyAlignment="1" applyProtection="1"/>
    <xf numFmtId="179" fontId="32" fillId="0" borderId="30" xfId="1" applyNumberFormat="1" applyFont="1" applyFill="1" applyBorder="1" applyAlignment="1" applyProtection="1"/>
    <xf numFmtId="0" fontId="32" fillId="0" borderId="50" xfId="8" quotePrefix="1" applyNumberFormat="1" applyFont="1" applyFill="1" applyBorder="1" applyAlignment="1" applyProtection="1"/>
    <xf numFmtId="0" fontId="32" fillId="0" borderId="32" xfId="8" quotePrefix="1" applyNumberFormat="1" applyFont="1" applyFill="1" applyBorder="1" applyAlignment="1" applyProtection="1">
      <alignment wrapText="1"/>
    </xf>
    <xf numFmtId="0" fontId="32" fillId="0" borderId="33" xfId="8" quotePrefix="1" applyNumberFormat="1" applyFont="1" applyFill="1" applyBorder="1" applyAlignment="1" applyProtection="1"/>
    <xf numFmtId="179" fontId="32" fillId="0" borderId="33" xfId="1" applyNumberFormat="1" applyFont="1" applyFill="1" applyBorder="1" applyAlignment="1" applyProtection="1"/>
    <xf numFmtId="0" fontId="32" fillId="0" borderId="0" xfId="8" applyNumberFormat="1" applyFont="1" applyFill="1" applyBorder="1" applyAlignment="1" applyProtection="1"/>
    <xf numFmtId="0" fontId="32" fillId="0" borderId="0" xfId="8" applyNumberFormat="1" applyFont="1" applyFill="1" applyBorder="1" applyAlignment="1" applyProtection="1">
      <alignment wrapText="1"/>
    </xf>
    <xf numFmtId="0" fontId="32" fillId="0" borderId="0" xfId="8" applyNumberFormat="1" applyFont="1" applyFill="1" applyBorder="1" applyAlignment="1" applyProtection="1">
      <alignment horizontal="center"/>
    </xf>
    <xf numFmtId="3" fontId="32" fillId="3" borderId="10" xfId="8" applyNumberFormat="1" applyFont="1" applyFill="1" applyBorder="1" applyAlignment="1" applyProtection="1"/>
    <xf numFmtId="0" fontId="32" fillId="4" borderId="47" xfId="8" applyNumberFormat="1" applyFont="1" applyFill="1" applyBorder="1" applyAlignment="1" applyProtection="1"/>
    <xf numFmtId="0" fontId="29" fillId="5" borderId="51" xfId="8" applyNumberFormat="1" applyFont="1" applyFill="1" applyBorder="1" applyAlignment="1" applyProtection="1">
      <alignment wrapText="1"/>
    </xf>
    <xf numFmtId="0" fontId="33" fillId="5" borderId="52" xfId="8" applyNumberFormat="1" applyFont="1" applyFill="1" applyBorder="1" applyAlignment="1" applyProtection="1"/>
    <xf numFmtId="0" fontId="33" fillId="5" borderId="52" xfId="8" applyNumberFormat="1" applyFont="1" applyFill="1" applyBorder="1" applyAlignment="1" applyProtection="1">
      <alignment horizontal="center"/>
    </xf>
    <xf numFmtId="0" fontId="33" fillId="5" borderId="53" xfId="8" applyNumberFormat="1" applyFont="1" applyFill="1" applyBorder="1" applyAlignment="1" applyProtection="1"/>
    <xf numFmtId="0" fontId="32" fillId="0" borderId="27" xfId="8" quotePrefix="1" applyNumberFormat="1" applyFont="1" applyFill="1" applyBorder="1" applyAlignment="1" applyProtection="1"/>
    <xf numFmtId="0" fontId="32" fillId="0" borderId="28" xfId="8" quotePrefix="1" applyNumberFormat="1" applyFont="1" applyFill="1" applyBorder="1" applyAlignment="1" applyProtection="1">
      <alignment wrapText="1"/>
    </xf>
    <xf numFmtId="1" fontId="32" fillId="0" borderId="28" xfId="8" quotePrefix="1" applyNumberFormat="1" applyFont="1" applyFill="1" applyBorder="1" applyAlignment="1" applyProtection="1">
      <alignment horizontal="center"/>
    </xf>
    <xf numFmtId="179" fontId="32" fillId="0" borderId="28" xfId="1" quotePrefix="1" applyNumberFormat="1" applyFont="1" applyFill="1" applyBorder="1" applyAlignment="1" applyProtection="1"/>
    <xf numFmtId="179" fontId="32" fillId="0" borderId="41" xfId="1" quotePrefix="1" applyNumberFormat="1" applyFont="1" applyFill="1" applyBorder="1" applyAlignment="1" applyProtection="1"/>
    <xf numFmtId="0" fontId="32" fillId="0" borderId="29" xfId="8" quotePrefix="1" applyNumberFormat="1" applyFont="1" applyFill="1" applyBorder="1" applyAlignment="1" applyProtection="1"/>
    <xf numFmtId="0" fontId="32" fillId="0" borderId="30" xfId="8" quotePrefix="1" applyNumberFormat="1" applyFont="1" applyFill="1" applyBorder="1" applyAlignment="1" applyProtection="1">
      <alignment wrapText="1"/>
    </xf>
    <xf numFmtId="1" fontId="32" fillId="0" borderId="30" xfId="8" quotePrefix="1" applyNumberFormat="1" applyFont="1" applyFill="1" applyBorder="1" applyAlignment="1" applyProtection="1">
      <alignment horizontal="center"/>
    </xf>
    <xf numFmtId="179" fontId="32" fillId="0" borderId="30" xfId="1" quotePrefix="1" applyNumberFormat="1" applyFont="1" applyFill="1" applyBorder="1" applyAlignment="1" applyProtection="1"/>
    <xf numFmtId="179" fontId="32" fillId="0" borderId="31" xfId="1" quotePrefix="1" applyNumberFormat="1" applyFont="1" applyFill="1" applyBorder="1" applyAlignment="1" applyProtection="1"/>
    <xf numFmtId="0" fontId="32" fillId="0" borderId="32" xfId="8" quotePrefix="1" applyNumberFormat="1" applyFont="1" applyFill="1" applyBorder="1" applyAlignment="1" applyProtection="1"/>
    <xf numFmtId="0" fontId="32" fillId="0" borderId="33" xfId="8" quotePrefix="1" applyNumberFormat="1" applyFont="1" applyFill="1" applyBorder="1" applyAlignment="1" applyProtection="1">
      <alignment wrapText="1"/>
    </xf>
    <xf numFmtId="1" fontId="32" fillId="0" borderId="33" xfId="8" quotePrefix="1" applyNumberFormat="1" applyFont="1" applyFill="1" applyBorder="1" applyAlignment="1" applyProtection="1">
      <alignment horizontal="center"/>
    </xf>
    <xf numFmtId="179" fontId="32" fillId="0" borderId="33" xfId="1" quotePrefix="1" applyNumberFormat="1" applyFont="1" applyFill="1" applyBorder="1" applyAlignment="1" applyProtection="1"/>
    <xf numFmtId="179" fontId="32" fillId="0" borderId="34" xfId="1" quotePrefix="1" applyNumberFormat="1" applyFont="1" applyFill="1" applyBorder="1" applyAlignment="1" applyProtection="1"/>
    <xf numFmtId="0" fontId="32" fillId="4" borderId="47" xfId="9" applyNumberFormat="1" applyFont="1" applyFill="1" applyBorder="1" applyAlignment="1" applyProtection="1"/>
    <xf numFmtId="0" fontId="29" fillId="5" borderId="51" xfId="9" applyNumberFormat="1" applyFont="1" applyFill="1" applyBorder="1" applyAlignment="1" applyProtection="1"/>
    <xf numFmtId="0" fontId="33" fillId="5" borderId="52" xfId="9" applyNumberFormat="1" applyFont="1" applyFill="1" applyBorder="1" applyAlignment="1" applyProtection="1"/>
    <xf numFmtId="0" fontId="32" fillId="0" borderId="29" xfId="9" quotePrefix="1" applyNumberFormat="1" applyFont="1" applyFill="1" applyBorder="1" applyAlignment="1" applyProtection="1"/>
    <xf numFmtId="0" fontId="32" fillId="0" borderId="30" xfId="9" quotePrefix="1" applyNumberFormat="1" applyFont="1" applyFill="1" applyBorder="1" applyAlignment="1" applyProtection="1"/>
    <xf numFmtId="0" fontId="32" fillId="0" borderId="30" xfId="9" quotePrefix="1" applyNumberFormat="1" applyFont="1" applyFill="1" applyBorder="1" applyAlignment="1" applyProtection="1">
      <alignment horizontal="center"/>
    </xf>
    <xf numFmtId="0" fontId="32" fillId="0" borderId="0" xfId="9" applyNumberFormat="1" applyFont="1" applyFill="1" applyBorder="1" applyAlignment="1" applyProtection="1"/>
    <xf numFmtId="0" fontId="32" fillId="0" borderId="0" xfId="9" applyNumberFormat="1" applyFont="1" applyFill="1" applyBorder="1" applyAlignment="1" applyProtection="1">
      <alignment horizontal="center"/>
    </xf>
    <xf numFmtId="0" fontId="32" fillId="0" borderId="32" xfId="9" quotePrefix="1" applyNumberFormat="1" applyFont="1" applyFill="1" applyBorder="1" applyAlignment="1" applyProtection="1"/>
    <xf numFmtId="0" fontId="32" fillId="0" borderId="33" xfId="9" quotePrefix="1" applyNumberFormat="1" applyFont="1" applyFill="1" applyBorder="1" applyAlignment="1" applyProtection="1"/>
    <xf numFmtId="0" fontId="32" fillId="0" borderId="33" xfId="9" quotePrefix="1" applyNumberFormat="1" applyFont="1" applyFill="1" applyBorder="1" applyAlignment="1" applyProtection="1">
      <alignment horizontal="center"/>
    </xf>
    <xf numFmtId="0" fontId="1" fillId="0" borderId="0" xfId="8" applyNumberFormat="1" applyFont="1" applyFill="1" applyBorder="1" applyAlignment="1" applyProtection="1">
      <alignment horizontal="center"/>
    </xf>
    <xf numFmtId="0" fontId="1" fillId="0" borderId="12" xfId="8" applyNumberFormat="1" applyFont="1" applyFill="1" applyBorder="1" applyAlignment="1" applyProtection="1">
      <alignment wrapText="1"/>
    </xf>
    <xf numFmtId="0" fontId="1" fillId="0" borderId="13" xfId="8" applyNumberFormat="1" applyFont="1" applyFill="1" applyBorder="1" applyAlignment="1" applyProtection="1"/>
    <xf numFmtId="0" fontId="1" fillId="0" borderId="13" xfId="8" applyNumberFormat="1" applyFont="1" applyFill="1" applyBorder="1" applyAlignment="1" applyProtection="1">
      <alignment horizontal="center"/>
    </xf>
    <xf numFmtId="0" fontId="1" fillId="0" borderId="14" xfId="8" applyNumberFormat="1" applyFont="1" applyFill="1" applyBorder="1" applyAlignment="1" applyProtection="1"/>
    <xf numFmtId="180" fontId="2" fillId="0" borderId="54" xfId="1" applyNumberFormat="1" applyFont="1" applyFill="1" applyBorder="1" applyAlignment="1" applyProtection="1">
      <alignment horizontal="right"/>
    </xf>
    <xf numFmtId="0" fontId="1" fillId="0" borderId="55" xfId="8" applyNumberFormat="1" applyFont="1" applyFill="1" applyBorder="1" applyAlignment="1" applyProtection="1">
      <alignment wrapText="1"/>
    </xf>
    <xf numFmtId="0" fontId="1" fillId="0" borderId="56" xfId="8" applyNumberFormat="1" applyFont="1" applyFill="1" applyBorder="1" applyAlignment="1" applyProtection="1"/>
    <xf numFmtId="0" fontId="1" fillId="0" borderId="56" xfId="8" applyNumberFormat="1" applyFont="1" applyFill="1" applyBorder="1" applyAlignment="1" applyProtection="1">
      <alignment horizontal="center"/>
    </xf>
    <xf numFmtId="0" fontId="1" fillId="0" borderId="57" xfId="8" applyNumberFormat="1" applyFont="1" applyFill="1" applyBorder="1" applyAlignment="1" applyProtection="1"/>
    <xf numFmtId="180" fontId="2" fillId="0" borderId="58" xfId="8" applyNumberFormat="1" applyFont="1" applyFill="1" applyBorder="1" applyAlignment="1" applyProtection="1">
      <alignment horizontal="right"/>
    </xf>
    <xf numFmtId="0" fontId="1" fillId="0" borderId="59" xfId="8" applyNumberFormat="1" applyFont="1" applyFill="1" applyBorder="1" applyAlignment="1" applyProtection="1">
      <alignment wrapText="1"/>
    </xf>
    <xf numFmtId="0" fontId="1" fillId="0" borderId="60" xfId="8" applyNumberFormat="1" applyFont="1" applyFill="1" applyBorder="1" applyAlignment="1" applyProtection="1"/>
    <xf numFmtId="0" fontId="1" fillId="0" borderId="60" xfId="8" applyNumberFormat="1" applyFont="1" applyFill="1" applyBorder="1" applyAlignment="1" applyProtection="1">
      <alignment horizontal="center"/>
    </xf>
    <xf numFmtId="0" fontId="1" fillId="0" borderId="61" xfId="8" applyNumberFormat="1" applyFont="1" applyFill="1" applyBorder="1" applyAlignment="1" applyProtection="1"/>
    <xf numFmtId="180" fontId="2" fillId="0" borderId="62" xfId="8" applyNumberFormat="1" applyFont="1" applyFill="1" applyBorder="1" applyAlignment="1" applyProtection="1">
      <alignment horizontal="right"/>
    </xf>
    <xf numFmtId="0" fontId="29" fillId="4" borderId="35" xfId="8" applyNumberFormat="1" applyFont="1" applyFill="1" applyBorder="1" applyAlignment="1" applyProtection="1">
      <alignment horizontal="center" wrapText="1"/>
    </xf>
    <xf numFmtId="0" fontId="24" fillId="0" borderId="0" xfId="0" applyFont="1"/>
    <xf numFmtId="166" fontId="0" fillId="0" borderId="0" xfId="1" applyFont="1"/>
    <xf numFmtId="166" fontId="0" fillId="0" borderId="0" xfId="0" applyNumberFormat="1"/>
    <xf numFmtId="0" fontId="2" fillId="0" borderId="42" xfId="6" applyFont="1" applyBorder="1" applyAlignment="1">
      <alignment horizontal="centerContinuous" vertical="center" wrapText="1"/>
    </xf>
    <xf numFmtId="10" fontId="0" fillId="0" borderId="0" xfId="10" applyNumberFormat="1" applyFont="1"/>
    <xf numFmtId="49" fontId="24" fillId="0" borderId="0" xfId="0" applyNumberFormat="1" applyFont="1"/>
    <xf numFmtId="179" fontId="29" fillId="4" borderId="47" xfId="1" applyNumberFormat="1" applyFont="1" applyFill="1" applyBorder="1" applyAlignment="1" applyProtection="1">
      <alignment horizontal="center" wrapText="1"/>
    </xf>
    <xf numFmtId="2" fontId="32" fillId="0" borderId="28" xfId="8" quotePrefix="1" applyNumberFormat="1" applyFont="1" applyFill="1" applyBorder="1" applyAlignment="1" applyProtection="1">
      <alignment horizontal="center"/>
    </xf>
    <xf numFmtId="2" fontId="32" fillId="0" borderId="30" xfId="8" quotePrefix="1" applyNumberFormat="1" applyFont="1" applyFill="1" applyBorder="1" applyAlignment="1" applyProtection="1">
      <alignment horizontal="center"/>
    </xf>
    <xf numFmtId="2" fontId="32" fillId="0" borderId="33" xfId="8" quotePrefix="1" applyNumberFormat="1" applyFont="1" applyFill="1" applyBorder="1" applyAlignment="1" applyProtection="1">
      <alignment horizontal="center"/>
    </xf>
    <xf numFmtId="182" fontId="1" fillId="0" borderId="31" xfId="6" applyNumberFormat="1" applyBorder="1"/>
    <xf numFmtId="0" fontId="1" fillId="0" borderId="0" xfId="6" applyBorder="1"/>
    <xf numFmtId="178" fontId="1" fillId="2" borderId="0" xfId="6" applyNumberFormat="1" applyFill="1"/>
    <xf numFmtId="0" fontId="1" fillId="0" borderId="0" xfId="6" applyFont="1" applyAlignment="1">
      <alignment horizontal="center"/>
    </xf>
    <xf numFmtId="172" fontId="1" fillId="0" borderId="0" xfId="6" applyNumberFormat="1" applyFont="1"/>
    <xf numFmtId="0" fontId="21" fillId="0" borderId="0" xfId="6" applyFont="1" applyBorder="1" applyAlignment="1">
      <alignment horizontal="center"/>
    </xf>
    <xf numFmtId="0" fontId="2" fillId="0" borderId="0" xfId="6" applyFont="1" applyBorder="1" applyAlignment="1"/>
    <xf numFmtId="172" fontId="1" fillId="0" borderId="0" xfId="6" applyNumberFormat="1" applyBorder="1" applyAlignment="1"/>
    <xf numFmtId="0" fontId="1" fillId="0" borderId="0" xfId="6" applyBorder="1" applyAlignment="1"/>
    <xf numFmtId="9" fontId="0" fillId="0" borderId="0" xfId="10" applyFont="1"/>
    <xf numFmtId="0" fontId="35" fillId="0" borderId="0" xfId="0" applyFont="1" applyAlignment="1">
      <alignment wrapText="1"/>
    </xf>
    <xf numFmtId="0" fontId="1" fillId="0" borderId="9" xfId="6" applyFont="1" applyBorder="1" applyAlignment="1">
      <alignment horizontal="center" vertical="center"/>
    </xf>
    <xf numFmtId="0" fontId="4" fillId="0" borderId="9" xfId="6" applyFont="1" applyBorder="1" applyAlignment="1">
      <alignment horizontal="center" vertical="center" wrapText="1"/>
    </xf>
    <xf numFmtId="0" fontId="4" fillId="0" borderId="9" xfId="6" applyFont="1" applyBorder="1" applyAlignment="1">
      <alignment horizontal="center" vertical="center"/>
    </xf>
    <xf numFmtId="0" fontId="4" fillId="0" borderId="0" xfId="6" applyFont="1" applyAlignment="1">
      <alignment vertical="center"/>
    </xf>
    <xf numFmtId="0" fontId="37" fillId="0" borderId="0" xfId="6" applyFont="1"/>
    <xf numFmtId="0" fontId="39" fillId="0" borderId="0" xfId="0" applyFont="1" applyAlignment="1">
      <alignment wrapText="1"/>
    </xf>
    <xf numFmtId="0" fontId="35" fillId="0" borderId="0" xfId="0" applyFont="1" applyBorder="1" applyAlignment="1"/>
    <xf numFmtId="0" fontId="37" fillId="0" borderId="0" xfId="0" applyFont="1" applyBorder="1" applyAlignment="1">
      <alignment wrapText="1"/>
    </xf>
    <xf numFmtId="0" fontId="0" fillId="0" borderId="0" xfId="0" applyFill="1" applyBorder="1" applyAlignment="1">
      <alignment wrapText="1"/>
    </xf>
    <xf numFmtId="9" fontId="36" fillId="0" borderId="0" xfId="0" applyNumberFormat="1" applyFont="1" applyFill="1" applyBorder="1" applyAlignment="1">
      <alignment wrapText="1"/>
    </xf>
    <xf numFmtId="0" fontId="1" fillId="0" borderId="0" xfId="6" applyAlignment="1">
      <alignment horizontal="center"/>
    </xf>
    <xf numFmtId="49" fontId="4" fillId="0" borderId="11" xfId="6" applyNumberFormat="1" applyFont="1" applyBorder="1" applyAlignment="1">
      <alignment horizontal="center" vertical="center"/>
    </xf>
    <xf numFmtId="0" fontId="4" fillId="0" borderId="10" xfId="6" applyFont="1" applyBorder="1" applyAlignment="1">
      <alignment horizontal="center" vertical="center"/>
    </xf>
    <xf numFmtId="0" fontId="42" fillId="0" borderId="0" xfId="0" applyFont="1"/>
    <xf numFmtId="0" fontId="43" fillId="0" borderId="42" xfId="0" applyFont="1" applyBorder="1" applyAlignment="1"/>
    <xf numFmtId="0" fontId="43" fillId="0" borderId="43" xfId="0" applyFont="1" applyBorder="1" applyAlignment="1"/>
    <xf numFmtId="0" fontId="3" fillId="6" borderId="37" xfId="0" applyFont="1" applyFill="1" applyBorder="1" applyAlignment="1">
      <alignment wrapText="1"/>
    </xf>
    <xf numFmtId="0" fontId="3" fillId="6" borderId="35" xfId="0" applyFont="1" applyFill="1" applyBorder="1" applyAlignment="1">
      <alignment wrapText="1"/>
    </xf>
    <xf numFmtId="0" fontId="3" fillId="6" borderId="10" xfId="0" applyFont="1" applyFill="1" applyBorder="1" applyAlignment="1">
      <alignment wrapText="1"/>
    </xf>
    <xf numFmtId="0" fontId="43" fillId="0" borderId="9" xfId="0" applyFont="1" applyBorder="1" applyAlignment="1">
      <alignment wrapText="1"/>
    </xf>
    <xf numFmtId="0" fontId="44" fillId="0" borderId="9" xfId="0" applyFont="1" applyFill="1" applyBorder="1" applyAlignment="1">
      <alignment wrapText="1"/>
    </xf>
    <xf numFmtId="0" fontId="43" fillId="0" borderId="9" xfId="0" applyFont="1" applyFill="1" applyBorder="1" applyAlignment="1">
      <alignment wrapText="1"/>
    </xf>
    <xf numFmtId="0" fontId="43" fillId="0" borderId="47" xfId="0" applyFont="1" applyBorder="1" applyAlignment="1">
      <alignment wrapText="1"/>
    </xf>
    <xf numFmtId="2" fontId="43" fillId="0" borderId="47" xfId="0" applyNumberFormat="1" applyFont="1" applyBorder="1" applyAlignment="1">
      <alignment wrapText="1"/>
    </xf>
    <xf numFmtId="0" fontId="43" fillId="0" borderId="47" xfId="0" applyFont="1" applyFill="1" applyBorder="1" applyAlignment="1">
      <alignment wrapText="1"/>
    </xf>
    <xf numFmtId="0" fontId="43" fillId="0" borderId="0" xfId="0" applyFont="1" applyBorder="1" applyAlignment="1">
      <alignment wrapText="1"/>
    </xf>
    <xf numFmtId="0" fontId="43" fillId="0" borderId="42" xfId="0" applyFont="1" applyBorder="1" applyAlignment="1">
      <alignment wrapText="1"/>
    </xf>
    <xf numFmtId="0" fontId="43" fillId="0" borderId="42" xfId="0" applyFont="1" applyFill="1" applyBorder="1" applyAlignment="1">
      <alignment wrapText="1"/>
    </xf>
    <xf numFmtId="2" fontId="46" fillId="0" borderId="44" xfId="0" applyNumberFormat="1" applyFont="1" applyFill="1" applyBorder="1" applyAlignment="1">
      <alignment wrapText="1"/>
    </xf>
    <xf numFmtId="0" fontId="43" fillId="0" borderId="0" xfId="0" applyFont="1" applyFill="1" applyBorder="1" applyAlignment="1">
      <alignment wrapText="1"/>
    </xf>
    <xf numFmtId="2" fontId="46" fillId="0" borderId="43" xfId="0" applyNumberFormat="1" applyFont="1" applyFill="1" applyBorder="1" applyAlignment="1">
      <alignment wrapText="1"/>
    </xf>
    <xf numFmtId="0" fontId="44" fillId="0" borderId="47" xfId="0" applyFont="1" applyFill="1" applyBorder="1" applyAlignment="1">
      <alignment wrapText="1"/>
    </xf>
    <xf numFmtId="0" fontId="44" fillId="0" borderId="0" xfId="0" applyFont="1" applyFill="1" applyBorder="1" applyAlignment="1">
      <alignment wrapText="1"/>
    </xf>
    <xf numFmtId="0" fontId="44" fillId="0" borderId="42" xfId="0" applyFont="1" applyFill="1" applyBorder="1" applyAlignment="1">
      <alignment wrapText="1"/>
    </xf>
    <xf numFmtId="2" fontId="46" fillId="0" borderId="46" xfId="0" applyNumberFormat="1" applyFont="1" applyFill="1" applyBorder="1" applyAlignment="1">
      <alignment wrapText="1"/>
    </xf>
    <xf numFmtId="0" fontId="1" fillId="0" borderId="0" xfId="6" applyAlignment="1">
      <alignment horizontal="center"/>
    </xf>
    <xf numFmtId="0" fontId="1" fillId="0" borderId="0" xfId="6" applyAlignment="1">
      <alignment horizontal="left" vertical="center" wrapText="1"/>
    </xf>
    <xf numFmtId="0" fontId="37" fillId="0" borderId="64" xfId="6" applyFont="1" applyBorder="1" applyAlignment="1">
      <alignment horizontal="center" vertical="center" textRotation="90" wrapText="1"/>
    </xf>
    <xf numFmtId="0" fontId="2" fillId="0" borderId="0" xfId="6" applyFont="1" applyAlignment="1">
      <alignment horizontal="center"/>
    </xf>
    <xf numFmtId="0" fontId="1" fillId="0" borderId="0" xfId="6" applyBorder="1" applyAlignment="1">
      <alignment horizontal="center"/>
    </xf>
    <xf numFmtId="0" fontId="2" fillId="0" borderId="0" xfId="6" applyFont="1" applyAlignment="1">
      <alignment horizontal="left" vertical="center"/>
    </xf>
    <xf numFmtId="0" fontId="2" fillId="0" borderId="52" xfId="6" applyFont="1" applyBorder="1" applyAlignment="1">
      <alignment horizontal="left"/>
    </xf>
    <xf numFmtId="0" fontId="2" fillId="0" borderId="8" xfId="6" applyFont="1" applyBorder="1" applyAlignment="1">
      <alignment horizontal="center" vertical="center"/>
    </xf>
    <xf numFmtId="0" fontId="1" fillId="0" borderId="8" xfId="6" applyBorder="1" applyAlignment="1">
      <alignment horizontal="left" vertical="center"/>
    </xf>
    <xf numFmtId="0" fontId="1" fillId="0" borderId="8" xfId="6" applyBorder="1" applyAlignment="1">
      <alignment horizontal="left" vertical="center" wrapText="1"/>
    </xf>
    <xf numFmtId="0" fontId="4" fillId="0" borderId="24" xfId="6" applyFont="1" applyBorder="1" applyAlignment="1">
      <alignment horizontal="center" vertical="center" wrapText="1"/>
    </xf>
    <xf numFmtId="0" fontId="1" fillId="0" borderId="57" xfId="6" applyFont="1" applyBorder="1" applyAlignment="1">
      <alignment horizontal="center" vertical="center"/>
    </xf>
    <xf numFmtId="184" fontId="49" fillId="0" borderId="31" xfId="6" applyNumberFormat="1" applyFont="1" applyBorder="1"/>
    <xf numFmtId="43" fontId="0" fillId="0" borderId="0" xfId="0" applyNumberFormat="1"/>
    <xf numFmtId="181" fontId="0" fillId="0" borderId="53" xfId="1" applyNumberFormat="1" applyFont="1" applyBorder="1"/>
    <xf numFmtId="0" fontId="0" fillId="0" borderId="69" xfId="0" applyBorder="1"/>
    <xf numFmtId="166" fontId="0" fillId="0" borderId="70" xfId="1" applyFont="1" applyBorder="1"/>
    <xf numFmtId="0" fontId="0" fillId="0" borderId="68" xfId="0" applyBorder="1"/>
    <xf numFmtId="166" fontId="0" fillId="0" borderId="71" xfId="1" applyFont="1" applyBorder="1"/>
    <xf numFmtId="0" fontId="0" fillId="0" borderId="53" xfId="0" applyBorder="1"/>
    <xf numFmtId="0" fontId="0" fillId="0" borderId="70" xfId="0" applyBorder="1"/>
    <xf numFmtId="1" fontId="1" fillId="0" borderId="29" xfId="6" applyNumberFormat="1" applyBorder="1" applyAlignment="1" applyProtection="1">
      <alignment horizontal="right"/>
    </xf>
    <xf numFmtId="0" fontId="47" fillId="0" borderId="0" xfId="0" applyFont="1" applyAlignment="1"/>
    <xf numFmtId="0" fontId="9" fillId="0" borderId="0" xfId="0" applyFont="1" applyAlignment="1">
      <alignment wrapText="1"/>
    </xf>
    <xf numFmtId="0" fontId="9" fillId="0" borderId="0" xfId="0" applyFont="1" applyAlignment="1"/>
    <xf numFmtId="0" fontId="3" fillId="0" borderId="0" xfId="0" applyFont="1" applyAlignment="1">
      <alignment vertical="center"/>
    </xf>
    <xf numFmtId="0" fontId="9" fillId="0" borderId="0" xfId="6" applyFont="1" applyBorder="1"/>
    <xf numFmtId="0" fontId="1" fillId="0" borderId="0" xfId="6" applyBorder="1" applyAlignment="1">
      <alignment horizontal="left" vertical="center" wrapText="1"/>
    </xf>
    <xf numFmtId="0" fontId="2" fillId="0" borderId="0" xfId="6" applyFont="1" applyAlignment="1">
      <alignment horizontal="left" vertical="center" wrapText="1"/>
    </xf>
    <xf numFmtId="0" fontId="37" fillId="0" borderId="15" xfId="6" applyFont="1" applyBorder="1" applyAlignment="1">
      <alignment horizontal="center" vertical="center" textRotation="90" wrapText="1"/>
    </xf>
    <xf numFmtId="0" fontId="2" fillId="0" borderId="18" xfId="6" applyFont="1" applyBorder="1" applyAlignment="1">
      <alignment horizontal="centerContinuous" vertical="center" wrapText="1"/>
    </xf>
    <xf numFmtId="0" fontId="2" fillId="0" borderId="17" xfId="6" applyFont="1" applyBorder="1" applyAlignment="1">
      <alignment horizontal="centerContinuous" vertical="center" wrapText="1"/>
    </xf>
    <xf numFmtId="0" fontId="2" fillId="0" borderId="20" xfId="6" applyFont="1" applyBorder="1" applyAlignment="1">
      <alignment horizontal="centerContinuous" vertical="center" wrapText="1"/>
    </xf>
    <xf numFmtId="0" fontId="4" fillId="0" borderId="1" xfId="6" applyFont="1" applyBorder="1" applyAlignment="1">
      <alignment horizontal="center" vertical="center" wrapText="1"/>
    </xf>
    <xf numFmtId="0" fontId="4" fillId="0" borderId="2" xfId="6" applyFont="1" applyBorder="1" applyAlignment="1">
      <alignment horizontal="center" vertical="center" wrapText="1"/>
    </xf>
    <xf numFmtId="0" fontId="4" fillId="0" borderId="3" xfId="6" applyFont="1" applyBorder="1" applyAlignment="1">
      <alignment horizontal="center" vertical="center" wrapText="1"/>
    </xf>
    <xf numFmtId="0" fontId="4" fillId="0" borderId="11" xfId="6" applyFont="1" applyBorder="1" applyAlignment="1">
      <alignment horizontal="center" vertical="center" wrapText="1"/>
    </xf>
    <xf numFmtId="0" fontId="4" fillId="0" borderId="25" xfId="6" applyFont="1" applyBorder="1" applyAlignment="1">
      <alignment horizontal="center" vertical="center" wrapText="1"/>
    </xf>
    <xf numFmtId="0" fontId="1" fillId="0" borderId="11" xfId="6" applyFont="1" applyBorder="1" applyAlignment="1">
      <alignment horizontal="center" vertical="center"/>
    </xf>
    <xf numFmtId="0" fontId="1" fillId="0" borderId="25" xfId="6" applyFont="1" applyBorder="1" applyAlignment="1">
      <alignment horizontal="center" vertical="center"/>
    </xf>
    <xf numFmtId="0" fontId="4" fillId="0" borderId="71" xfId="6" applyFont="1" applyBorder="1" applyAlignment="1">
      <alignment horizontal="center" vertical="center"/>
    </xf>
    <xf numFmtId="0" fontId="4" fillId="0" borderId="26" xfId="6" applyFont="1" applyBorder="1" applyAlignment="1">
      <alignment horizontal="center" vertical="center"/>
    </xf>
    <xf numFmtId="181" fontId="4" fillId="0" borderId="1" xfId="1" applyNumberFormat="1" applyFont="1" applyBorder="1" applyAlignment="1">
      <alignment horizontal="center" vertical="center"/>
    </xf>
    <xf numFmtId="167" fontId="4" fillId="0" borderId="3" xfId="6" applyNumberFormat="1" applyFont="1" applyBorder="1" applyAlignment="1">
      <alignment horizontal="center" vertical="center"/>
    </xf>
    <xf numFmtId="181" fontId="4" fillId="0" borderId="73" xfId="1" applyNumberFormat="1" applyFont="1" applyBorder="1" applyAlignment="1">
      <alignment horizontal="center" vertical="center"/>
    </xf>
    <xf numFmtId="167" fontId="4" fillId="0" borderId="64" xfId="6" applyNumberFormat="1" applyFont="1" applyBorder="1" applyAlignment="1">
      <alignment horizontal="center" vertical="center"/>
    </xf>
    <xf numFmtId="0" fontId="4" fillId="0" borderId="54" xfId="6" applyFont="1" applyBorder="1" applyAlignment="1">
      <alignment horizontal="center" vertical="center" wrapText="1"/>
    </xf>
    <xf numFmtId="0" fontId="4" fillId="0" borderId="58" xfId="6" applyFont="1" applyBorder="1" applyAlignment="1">
      <alignment horizontal="center" vertical="center" wrapText="1"/>
    </xf>
    <xf numFmtId="0" fontId="1" fillId="0" borderId="58" xfId="6" applyFont="1" applyBorder="1" applyAlignment="1">
      <alignment horizontal="center" vertical="center"/>
    </xf>
    <xf numFmtId="0" fontId="2" fillId="0" borderId="0" xfId="6" applyFont="1" applyAlignment="1">
      <alignment vertical="center"/>
    </xf>
    <xf numFmtId="49" fontId="4" fillId="0" borderId="1" xfId="6" applyNumberFormat="1" applyFont="1" applyBorder="1" applyAlignment="1">
      <alignment horizontal="center" vertical="center"/>
    </xf>
    <xf numFmtId="0" fontId="4" fillId="0" borderId="39" xfId="6" applyFont="1" applyBorder="1" applyAlignment="1">
      <alignment horizontal="center" vertical="center" wrapText="1"/>
    </xf>
    <xf numFmtId="0" fontId="4" fillId="0" borderId="40" xfId="6" applyFont="1" applyBorder="1" applyAlignment="1">
      <alignment horizontal="center" vertical="center"/>
    </xf>
    <xf numFmtId="0" fontId="4" fillId="0" borderId="2" xfId="6" applyFont="1" applyBorder="1" applyAlignment="1">
      <alignment horizontal="center" vertical="center"/>
    </xf>
    <xf numFmtId="0" fontId="48" fillId="0" borderId="14" xfId="6" applyFont="1" applyBorder="1" applyAlignment="1">
      <alignment horizontal="center" vertical="center"/>
    </xf>
    <xf numFmtId="0" fontId="4" fillId="0" borderId="5" xfId="6" applyFont="1" applyBorder="1" applyAlignment="1">
      <alignment horizontal="center" vertical="center" wrapText="1"/>
    </xf>
    <xf numFmtId="0" fontId="4" fillId="0" borderId="6" xfId="6" applyFont="1" applyBorder="1" applyAlignment="1">
      <alignment horizontal="center" vertical="center"/>
    </xf>
    <xf numFmtId="0" fontId="4" fillId="0" borderId="7" xfId="6" applyFont="1" applyBorder="1" applyAlignment="1">
      <alignment horizontal="center" vertical="center"/>
    </xf>
    <xf numFmtId="0" fontId="2" fillId="0" borderId="0" xfId="6" applyFont="1" applyBorder="1" applyAlignment="1">
      <alignment horizontal="center"/>
    </xf>
    <xf numFmtId="0" fontId="51" fillId="0" borderId="0" xfId="0" applyFont="1" applyFill="1" applyBorder="1"/>
    <xf numFmtId="0" fontId="51" fillId="0" borderId="0" xfId="0" applyFont="1" applyFill="1" applyBorder="1" applyAlignment="1">
      <alignment vertical="center"/>
    </xf>
    <xf numFmtId="0" fontId="52" fillId="0" borderId="0" xfId="0" applyFont="1" applyFill="1" applyBorder="1" applyAlignment="1"/>
    <xf numFmtId="168" fontId="51" fillId="0" borderId="0" xfId="0" applyNumberFormat="1" applyFont="1" applyFill="1" applyBorder="1"/>
    <xf numFmtId="0" fontId="49" fillId="0" borderId="0" xfId="6" applyFont="1" applyFill="1" applyBorder="1" applyAlignment="1">
      <alignment horizontal="left" vertical="center" wrapText="1"/>
    </xf>
    <xf numFmtId="0" fontId="49" fillId="0" borderId="0" xfId="6" applyFont="1" applyFill="1" applyBorder="1" applyAlignment="1">
      <alignment horizontal="center"/>
    </xf>
    <xf numFmtId="0" fontId="1" fillId="0" borderId="0" xfId="6" applyFont="1" applyBorder="1" applyAlignment="1">
      <alignment horizontal="left"/>
    </xf>
    <xf numFmtId="0" fontId="1" fillId="0" borderId="0" xfId="6" applyFont="1" applyBorder="1" applyAlignment="1"/>
    <xf numFmtId="0" fontId="49" fillId="0" borderId="0" xfId="6" applyFont="1"/>
    <xf numFmtId="0" fontId="41" fillId="0" borderId="0" xfId="0" applyFont="1"/>
    <xf numFmtId="0" fontId="9" fillId="0" borderId="0" xfId="0" applyFont="1" applyFill="1" applyBorder="1" applyAlignment="1">
      <alignment horizontal="left"/>
    </xf>
    <xf numFmtId="168" fontId="44" fillId="0" borderId="0" xfId="2" applyFont="1" applyFill="1" applyBorder="1" applyAlignment="1">
      <alignment wrapText="1"/>
    </xf>
    <xf numFmtId="0" fontId="50" fillId="0" borderId="0" xfId="0" applyFont="1" applyFill="1" applyBorder="1" applyAlignment="1"/>
    <xf numFmtId="0" fontId="3" fillId="6" borderId="9" xfId="0" applyFont="1" applyFill="1" applyBorder="1" applyAlignment="1">
      <alignment wrapText="1"/>
    </xf>
    <xf numFmtId="0" fontId="0" fillId="0" borderId="9" xfId="0" applyBorder="1" applyAlignment="1">
      <alignment wrapText="1"/>
    </xf>
    <xf numFmtId="16" fontId="0" fillId="0" borderId="9" xfId="0" applyNumberFormat="1" applyBorder="1" applyAlignment="1">
      <alignment wrapText="1"/>
    </xf>
    <xf numFmtId="2" fontId="0" fillId="0" borderId="9" xfId="0" applyNumberFormat="1" applyBorder="1" applyAlignment="1">
      <alignment wrapText="1"/>
    </xf>
    <xf numFmtId="2" fontId="41" fillId="0" borderId="9" xfId="0" applyNumberFormat="1" applyFont="1" applyBorder="1" applyAlignment="1">
      <alignment wrapText="1"/>
    </xf>
    <xf numFmtId="0" fontId="54" fillId="0" borderId="9" xfId="0" applyFont="1" applyBorder="1" applyAlignment="1">
      <alignment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1" fontId="1" fillId="0" borderId="29" xfId="6" applyNumberFormat="1" applyBorder="1" applyAlignment="1" applyProtection="1">
      <alignment horizontal="left" wrapText="1"/>
    </xf>
    <xf numFmtId="178" fontId="1" fillId="0" borderId="30" xfId="6" applyNumberFormat="1" applyBorder="1"/>
    <xf numFmtId="41" fontId="1" fillId="0" borderId="0" xfId="11" applyFont="1"/>
    <xf numFmtId="1" fontId="1" fillId="3" borderId="29" xfId="6" applyNumberFormat="1" applyFill="1" applyBorder="1" applyAlignment="1" applyProtection="1">
      <alignment horizontal="left" wrapText="1"/>
    </xf>
    <xf numFmtId="41" fontId="0" fillId="0" borderId="0" xfId="11" applyFont="1"/>
    <xf numFmtId="174" fontId="0" fillId="0" borderId="0" xfId="0" applyNumberFormat="1"/>
    <xf numFmtId="49" fontId="12" fillId="0" borderId="73" xfId="6" applyNumberFormat="1" applyFont="1" applyBorder="1" applyAlignment="1">
      <alignment horizontal="center" vertical="center"/>
    </xf>
    <xf numFmtId="0" fontId="12" fillId="0" borderId="74" xfId="6" applyFont="1" applyBorder="1" applyAlignment="1">
      <alignment horizontal="center" vertical="center" wrapText="1"/>
    </xf>
    <xf numFmtId="0" fontId="12" fillId="0" borderId="66" xfId="6" applyFont="1" applyBorder="1" applyAlignment="1">
      <alignment horizontal="center" vertical="center" wrapText="1"/>
    </xf>
    <xf numFmtId="0" fontId="12" fillId="0" borderId="73" xfId="6" applyFont="1" applyBorder="1" applyAlignment="1">
      <alignment horizontal="center" vertical="center" wrapText="1"/>
    </xf>
    <xf numFmtId="0" fontId="12" fillId="0" borderId="79" xfId="6" applyFont="1" applyBorder="1" applyAlignment="1">
      <alignment horizontal="center" vertical="center" wrapText="1"/>
    </xf>
    <xf numFmtId="0" fontId="12" fillId="0" borderId="64" xfId="6" applyFont="1" applyBorder="1" applyAlignment="1">
      <alignment horizontal="center" vertical="center" wrapText="1"/>
    </xf>
    <xf numFmtId="0" fontId="34" fillId="0" borderId="22" xfId="6" applyFont="1" applyBorder="1" applyAlignment="1">
      <alignment horizontal="center" vertical="center"/>
    </xf>
    <xf numFmtId="181" fontId="4" fillId="0" borderId="11" xfId="1" applyNumberFormat="1" applyFont="1" applyBorder="1" applyAlignment="1">
      <alignment horizontal="center" vertical="center"/>
    </xf>
    <xf numFmtId="167" fontId="4" fillId="0" borderId="25" xfId="6" applyNumberFormat="1" applyFont="1" applyBorder="1" applyAlignment="1">
      <alignment horizontal="center" vertical="center"/>
    </xf>
    <xf numFmtId="0" fontId="48" fillId="0" borderId="57" xfId="6" applyFont="1" applyBorder="1" applyAlignment="1">
      <alignment horizontal="center" vertical="center"/>
    </xf>
    <xf numFmtId="49" fontId="4" fillId="0" borderId="4" xfId="6" applyNumberFormat="1" applyFont="1" applyBorder="1" applyAlignment="1">
      <alignment horizontal="center" vertical="center"/>
    </xf>
    <xf numFmtId="0" fontId="1" fillId="0" borderId="62" xfId="6" applyFont="1" applyBorder="1" applyAlignment="1">
      <alignment horizontal="center" vertical="center"/>
    </xf>
    <xf numFmtId="0" fontId="1" fillId="0" borderId="4" xfId="6" applyFont="1" applyBorder="1" applyAlignment="1">
      <alignment horizontal="center" vertical="center"/>
    </xf>
    <xf numFmtId="0" fontId="1" fillId="0" borderId="7" xfId="6" applyFont="1" applyBorder="1" applyAlignment="1">
      <alignment horizontal="center" vertical="center"/>
    </xf>
    <xf numFmtId="0" fontId="1" fillId="0" borderId="23" xfId="6" applyFont="1" applyBorder="1" applyAlignment="1">
      <alignment horizontal="center" vertical="center"/>
    </xf>
    <xf numFmtId="181" fontId="4" fillId="0" borderId="4" xfId="1" applyNumberFormat="1" applyFont="1" applyBorder="1" applyAlignment="1">
      <alignment horizontal="center" vertical="center"/>
    </xf>
    <xf numFmtId="167" fontId="4" fillId="0" borderId="23" xfId="6" applyNumberFormat="1" applyFont="1" applyBorder="1" applyAlignment="1">
      <alignment horizontal="center" vertical="center"/>
    </xf>
    <xf numFmtId="0" fontId="1" fillId="0" borderId="61" xfId="6" applyFont="1" applyBorder="1" applyAlignment="1">
      <alignment horizontal="center" vertical="center"/>
    </xf>
    <xf numFmtId="0" fontId="43" fillId="0" borderId="47" xfId="0" applyNumberFormat="1" applyFont="1" applyBorder="1" applyAlignment="1">
      <alignment wrapText="1"/>
    </xf>
    <xf numFmtId="0" fontId="43" fillId="0" borderId="9" xfId="0" applyFont="1" applyBorder="1" applyAlignment="1">
      <alignment vertical="top" wrapText="1"/>
    </xf>
    <xf numFmtId="2" fontId="3" fillId="0" borderId="9" xfId="0" applyNumberFormat="1" applyFont="1" applyFill="1" applyBorder="1" applyAlignment="1">
      <alignment vertical="top" wrapText="1"/>
    </xf>
    <xf numFmtId="0" fontId="44" fillId="0" borderId="9" xfId="0" applyFont="1" applyFill="1" applyBorder="1" applyAlignment="1">
      <alignment vertical="top" wrapText="1"/>
    </xf>
    <xf numFmtId="185" fontId="44" fillId="0" borderId="9" xfId="11" applyNumberFormat="1" applyFont="1" applyFill="1" applyBorder="1" applyAlignment="1">
      <alignment vertical="top" wrapText="1"/>
    </xf>
    <xf numFmtId="2" fontId="44" fillId="0" borderId="9" xfId="0" applyNumberFormat="1" applyFont="1" applyFill="1" applyBorder="1" applyAlignment="1">
      <alignment vertical="top" wrapText="1"/>
    </xf>
    <xf numFmtId="9" fontId="44" fillId="0" borderId="9" xfId="0" applyNumberFormat="1" applyFont="1" applyFill="1" applyBorder="1" applyAlignment="1">
      <alignment vertical="top" wrapText="1"/>
    </xf>
    <xf numFmtId="9" fontId="36" fillId="0" borderId="0" xfId="0" applyNumberFormat="1" applyFont="1" applyFill="1" applyBorder="1" applyAlignment="1">
      <alignment vertical="top" wrapText="1"/>
    </xf>
    <xf numFmtId="0" fontId="35" fillId="0" borderId="0" xfId="0" applyFont="1" applyAlignment="1">
      <alignment vertical="top" wrapText="1"/>
    </xf>
    <xf numFmtId="0" fontId="43" fillId="0" borderId="9" xfId="0" applyNumberFormat="1" applyFont="1" applyBorder="1" applyAlignment="1">
      <alignment vertical="top" wrapText="1"/>
    </xf>
    <xf numFmtId="2" fontId="35" fillId="0" borderId="0" xfId="0" applyNumberFormat="1" applyFont="1" applyAlignment="1">
      <alignment wrapText="1"/>
    </xf>
    <xf numFmtId="41" fontId="36" fillId="0" borderId="0" xfId="11" applyFont="1" applyFill="1" applyBorder="1" applyAlignment="1">
      <alignment wrapText="1"/>
    </xf>
    <xf numFmtId="2" fontId="43" fillId="0" borderId="47" xfId="0" applyNumberFormat="1" applyFont="1" applyFill="1" applyBorder="1" applyAlignment="1">
      <alignment wrapText="1"/>
    </xf>
    <xf numFmtId="0" fontId="50" fillId="0" borderId="1" xfId="0" applyFont="1" applyFill="1" applyBorder="1" applyAlignment="1"/>
    <xf numFmtId="0" fontId="44" fillId="0" borderId="2" xfId="0" applyFont="1" applyFill="1" applyBorder="1" applyAlignment="1">
      <alignment wrapText="1"/>
    </xf>
    <xf numFmtId="0" fontId="50" fillId="0" borderId="11" xfId="0" applyFont="1" applyFill="1" applyBorder="1" applyAlignment="1"/>
    <xf numFmtId="0" fontId="44" fillId="0" borderId="58" xfId="0" applyFont="1" applyFill="1" applyBorder="1" applyAlignment="1">
      <alignment horizontal="center" wrapText="1"/>
    </xf>
    <xf numFmtId="0" fontId="44" fillId="0" borderId="62" xfId="0" applyFont="1" applyFill="1" applyBorder="1" applyAlignment="1">
      <alignment horizontal="center" wrapText="1"/>
    </xf>
    <xf numFmtId="0" fontId="50" fillId="0" borderId="70" xfId="0" applyFont="1" applyFill="1" applyBorder="1" applyAlignment="1"/>
    <xf numFmtId="0" fontId="44" fillId="0" borderId="35" xfId="0" applyFont="1" applyFill="1" applyBorder="1" applyAlignment="1">
      <alignment wrapText="1"/>
    </xf>
    <xf numFmtId="0" fontId="44" fillId="0" borderId="69" xfId="0" applyFont="1" applyFill="1" applyBorder="1" applyAlignment="1">
      <alignment wrapText="1"/>
    </xf>
    <xf numFmtId="0" fontId="44" fillId="0" borderId="0" xfId="0" applyFont="1" applyFill="1" applyBorder="1" applyAlignment="1">
      <alignment horizontal="center" wrapText="1"/>
    </xf>
    <xf numFmtId="0" fontId="50" fillId="0" borderId="55" xfId="0" applyFont="1" applyFill="1" applyBorder="1" applyAlignment="1"/>
    <xf numFmtId="0" fontId="44" fillId="0" borderId="56" xfId="0" applyFont="1" applyFill="1" applyBorder="1" applyAlignment="1">
      <alignment wrapText="1"/>
    </xf>
    <xf numFmtId="0" fontId="44" fillId="0" borderId="57" xfId="0" applyFont="1" applyFill="1" applyBorder="1" applyAlignment="1">
      <alignment wrapText="1"/>
    </xf>
    <xf numFmtId="0" fontId="50" fillId="0" borderId="59" xfId="0" applyFont="1" applyFill="1" applyBorder="1" applyAlignment="1"/>
    <xf numFmtId="0" fontId="44" fillId="0" borderId="60" xfId="0" applyFont="1" applyFill="1" applyBorder="1" applyAlignment="1">
      <alignment wrapText="1"/>
    </xf>
    <xf numFmtId="0" fontId="44" fillId="0" borderId="61" xfId="0" applyFont="1" applyFill="1" applyBorder="1" applyAlignment="1">
      <alignment wrapText="1"/>
    </xf>
    <xf numFmtId="0" fontId="50" fillId="0" borderId="80" xfId="0" applyFont="1" applyFill="1" applyBorder="1" applyAlignment="1"/>
    <xf numFmtId="0" fontId="44" fillId="0" borderId="8" xfId="0" applyFont="1" applyFill="1" applyBorder="1" applyAlignment="1">
      <alignment wrapText="1"/>
    </xf>
    <xf numFmtId="0" fontId="44" fillId="0" borderId="63" xfId="0" applyFont="1" applyFill="1" applyBorder="1" applyAlignment="1">
      <alignment wrapText="1"/>
    </xf>
    <xf numFmtId="0" fontId="44" fillId="0" borderId="72" xfId="0" applyFont="1" applyFill="1" applyBorder="1" applyAlignment="1">
      <alignment horizontal="center" wrapText="1"/>
    </xf>
    <xf numFmtId="0" fontId="50" fillId="0" borderId="45" xfId="0" applyFont="1" applyFill="1" applyBorder="1" applyAlignment="1"/>
    <xf numFmtId="14" fontId="0" fillId="0" borderId="9" xfId="0" applyNumberFormat="1" applyBorder="1" applyAlignment="1">
      <alignment wrapText="1"/>
    </xf>
    <xf numFmtId="0" fontId="0" fillId="0" borderId="9" xfId="0" applyBorder="1" applyAlignment="1">
      <alignment vertical="top" wrapText="1"/>
    </xf>
    <xf numFmtId="14" fontId="0" fillId="0" borderId="9" xfId="0" applyNumberFormat="1" applyBorder="1" applyAlignment="1">
      <alignment vertical="top" wrapText="1"/>
    </xf>
    <xf numFmtId="14" fontId="35" fillId="0" borderId="0" xfId="0" applyNumberFormat="1" applyFont="1" applyAlignment="1">
      <alignment vertical="top" wrapText="1"/>
    </xf>
    <xf numFmtId="0" fontId="55" fillId="0" borderId="9" xfId="0" applyFont="1" applyBorder="1" applyAlignment="1">
      <alignment vertical="top" wrapText="1"/>
    </xf>
    <xf numFmtId="0" fontId="53" fillId="0" borderId="9" xfId="0" applyFont="1" applyBorder="1" applyAlignment="1">
      <alignment vertical="top" wrapText="1"/>
    </xf>
    <xf numFmtId="0" fontId="50" fillId="0" borderId="81" xfId="0" applyFont="1" applyFill="1" applyBorder="1" applyAlignment="1"/>
    <xf numFmtId="0" fontId="44" fillId="0" borderId="52" xfId="0" applyFont="1" applyFill="1" applyBorder="1" applyAlignment="1">
      <alignment wrapText="1"/>
    </xf>
    <xf numFmtId="0" fontId="44" fillId="0" borderId="78" xfId="0" applyFont="1" applyFill="1" applyBorder="1" applyAlignment="1">
      <alignment wrapText="1"/>
    </xf>
    <xf numFmtId="0" fontId="44" fillId="0" borderId="76" xfId="0" applyFont="1" applyFill="1" applyBorder="1" applyAlignment="1">
      <alignment horizontal="center" wrapText="1"/>
    </xf>
    <xf numFmtId="0" fontId="0" fillId="0" borderId="0" xfId="0" applyBorder="1" applyAlignment="1">
      <alignment vertical="top" wrapText="1"/>
    </xf>
    <xf numFmtId="14" fontId="0" fillId="0" borderId="9" xfId="0" applyNumberFormat="1" applyBorder="1" applyAlignment="1">
      <alignment horizontal="right" vertical="top"/>
    </xf>
    <xf numFmtId="0" fontId="40" fillId="0" borderId="9" xfId="0" applyFont="1" applyBorder="1" applyAlignment="1">
      <alignment vertical="top" wrapText="1"/>
    </xf>
    <xf numFmtId="41" fontId="2" fillId="0" borderId="45" xfId="11" applyFont="1" applyBorder="1" applyAlignment="1"/>
    <xf numFmtId="49" fontId="25" fillId="0" borderId="0" xfId="11" applyNumberFormat="1" applyFont="1" applyAlignment="1">
      <alignment horizontal="right" wrapText="1"/>
    </xf>
    <xf numFmtId="0" fontId="50" fillId="7" borderId="45" xfId="0" applyFont="1" applyFill="1" applyBorder="1" applyAlignment="1"/>
    <xf numFmtId="0" fontId="44" fillId="7" borderId="42" xfId="0" applyFont="1" applyFill="1" applyBorder="1" applyAlignment="1">
      <alignment wrapText="1"/>
    </xf>
    <xf numFmtId="0" fontId="44" fillId="7" borderId="43" xfId="0" applyFont="1" applyFill="1" applyBorder="1" applyAlignment="1">
      <alignment wrapText="1"/>
    </xf>
    <xf numFmtId="0" fontId="44" fillId="7" borderId="44" xfId="0" applyFont="1" applyFill="1" applyBorder="1" applyAlignment="1">
      <alignment horizontal="center" wrapText="1"/>
    </xf>
    <xf numFmtId="0" fontId="50" fillId="8" borderId="45" xfId="0" applyFont="1" applyFill="1" applyBorder="1" applyAlignment="1"/>
    <xf numFmtId="0" fontId="44" fillId="8" borderId="42" xfId="0" applyFont="1" applyFill="1" applyBorder="1" applyAlignment="1">
      <alignment wrapText="1"/>
    </xf>
    <xf numFmtId="0" fontId="44" fillId="8" borderId="43" xfId="0" applyFont="1" applyFill="1" applyBorder="1" applyAlignment="1">
      <alignment wrapText="1"/>
    </xf>
    <xf numFmtId="0" fontId="44" fillId="8" borderId="44" xfId="0" applyFont="1" applyFill="1" applyBorder="1" applyAlignment="1">
      <alignment horizontal="center" wrapText="1"/>
    </xf>
    <xf numFmtId="9" fontId="45" fillId="0" borderId="9" xfId="0" applyNumberFormat="1" applyFont="1" applyFill="1" applyBorder="1" applyAlignment="1">
      <alignment vertical="top" wrapText="1"/>
    </xf>
    <xf numFmtId="0" fontId="50" fillId="0" borderId="19" xfId="0" applyFont="1" applyFill="1" applyBorder="1" applyAlignment="1"/>
    <xf numFmtId="0" fontId="44" fillId="0" borderId="21" xfId="0" applyFont="1" applyFill="1" applyBorder="1" applyAlignment="1">
      <alignment wrapText="1"/>
    </xf>
    <xf numFmtId="0" fontId="44" fillId="0" borderId="67" xfId="0" applyFont="1" applyFill="1" applyBorder="1" applyAlignment="1">
      <alignment horizontal="center" wrapText="1"/>
    </xf>
    <xf numFmtId="0" fontId="44" fillId="0" borderId="42" xfId="0" applyFont="1" applyFill="1" applyBorder="1" applyAlignment="1">
      <alignment horizontal="center" wrapText="1"/>
    </xf>
    <xf numFmtId="0" fontId="44" fillId="0" borderId="43" xfId="0" applyFont="1" applyFill="1" applyBorder="1" applyAlignment="1">
      <alignment horizontal="center" wrapText="1"/>
    </xf>
    <xf numFmtId="164" fontId="44" fillId="0" borderId="72" xfId="12" applyFont="1" applyFill="1" applyBorder="1" applyAlignment="1">
      <alignment horizontal="center" wrapText="1"/>
    </xf>
    <xf numFmtId="164" fontId="44" fillId="0" borderId="58" xfId="12" applyFont="1" applyFill="1" applyBorder="1" applyAlignment="1">
      <alignment horizontal="center" wrapText="1"/>
    </xf>
    <xf numFmtId="164" fontId="44" fillId="0" borderId="76" xfId="12" applyFont="1" applyFill="1" applyBorder="1" applyAlignment="1">
      <alignment horizontal="center" wrapText="1"/>
    </xf>
    <xf numFmtId="164" fontId="44" fillId="0" borderId="44" xfId="12" applyFont="1" applyFill="1" applyBorder="1" applyAlignment="1">
      <alignment horizontal="center" wrapText="1"/>
    </xf>
    <xf numFmtId="164" fontId="56" fillId="0" borderId="67" xfId="12" applyFont="1" applyFill="1" applyBorder="1" applyAlignment="1">
      <alignment horizontal="center" wrapText="1"/>
    </xf>
    <xf numFmtId="164" fontId="44" fillId="0" borderId="0" xfId="12" applyFont="1" applyFill="1" applyBorder="1" applyAlignment="1">
      <alignment horizontal="center" wrapText="1"/>
    </xf>
    <xf numFmtId="2" fontId="0" fillId="0" borderId="0" xfId="0" applyNumberFormat="1" applyBorder="1" applyAlignment="1">
      <alignment wrapText="1"/>
    </xf>
    <xf numFmtId="0" fontId="44" fillId="0" borderId="2" xfId="0" applyFont="1" applyFill="1" applyBorder="1" applyAlignment="1">
      <alignment horizontal="center" wrapText="1"/>
    </xf>
    <xf numFmtId="2" fontId="0" fillId="0" borderId="2" xfId="0" applyNumberFormat="1" applyBorder="1" applyAlignment="1">
      <alignment wrapText="1"/>
    </xf>
    <xf numFmtId="2" fontId="0" fillId="0" borderId="3" xfId="0" applyNumberFormat="1" applyBorder="1" applyAlignment="1">
      <alignment wrapText="1"/>
    </xf>
    <xf numFmtId="0" fontId="44" fillId="0" borderId="9" xfId="0" applyFont="1" applyFill="1" applyBorder="1" applyAlignment="1">
      <alignment horizontal="center" wrapText="1"/>
    </xf>
    <xf numFmtId="10" fontId="0" fillId="0" borderId="25" xfId="10" applyNumberFormat="1" applyFont="1" applyBorder="1" applyAlignment="1">
      <alignment wrapText="1"/>
    </xf>
    <xf numFmtId="10" fontId="0" fillId="0" borderId="0" xfId="10" applyNumberFormat="1" applyFont="1" applyBorder="1" applyAlignment="1">
      <alignment wrapText="1"/>
    </xf>
    <xf numFmtId="0" fontId="50" fillId="0" borderId="75" xfId="0" applyFont="1" applyFill="1" applyBorder="1" applyAlignment="1"/>
    <xf numFmtId="0" fontId="44" fillId="0" borderId="47" xfId="0" applyFont="1" applyFill="1" applyBorder="1" applyAlignment="1">
      <alignment horizontal="center" wrapText="1"/>
    </xf>
    <xf numFmtId="2" fontId="0" fillId="0" borderId="47" xfId="0" applyNumberFormat="1" applyBorder="1" applyAlignment="1">
      <alignment wrapText="1"/>
    </xf>
    <xf numFmtId="2" fontId="0" fillId="0" borderId="77" xfId="0" applyNumberFormat="1" applyBorder="1" applyAlignment="1">
      <alignment wrapText="1"/>
    </xf>
    <xf numFmtId="0" fontId="0" fillId="0" borderId="2" xfId="0" applyBorder="1" applyAlignment="1">
      <alignment wrapText="1"/>
    </xf>
    <xf numFmtId="0" fontId="0" fillId="0" borderId="3" xfId="0" applyBorder="1" applyAlignment="1">
      <alignment wrapText="1"/>
    </xf>
    <xf numFmtId="164" fontId="56" fillId="0" borderId="66" xfId="12" applyFont="1" applyFill="1" applyBorder="1" applyAlignment="1">
      <alignment horizontal="center" wrapText="1"/>
    </xf>
    <xf numFmtId="2" fontId="0" fillId="0" borderId="9" xfId="0" applyNumberFormat="1" applyBorder="1" applyAlignment="1">
      <alignment vertical="top" wrapText="1"/>
    </xf>
    <xf numFmtId="14" fontId="0" fillId="0" borderId="0" xfId="0" applyNumberFormat="1"/>
    <xf numFmtId="1" fontId="12" fillId="0" borderId="11" xfId="0" applyNumberFormat="1" applyFont="1" applyBorder="1" applyAlignment="1">
      <alignment horizontal="center" wrapText="1"/>
    </xf>
    <xf numFmtId="168" fontId="8" fillId="0" borderId="9" xfId="2" applyFont="1" applyBorder="1" applyAlignment="1">
      <alignment wrapText="1"/>
    </xf>
    <xf numFmtId="0" fontId="5" fillId="0" borderId="25" xfId="0" applyFont="1" applyBorder="1" applyAlignment="1">
      <alignment wrapText="1"/>
    </xf>
    <xf numFmtId="0" fontId="8" fillId="0" borderId="0" xfId="0" applyFont="1" applyAlignment="1">
      <alignment wrapText="1"/>
    </xf>
    <xf numFmtId="0" fontId="8" fillId="0" borderId="0" xfId="0" applyFont="1" applyBorder="1" applyAlignment="1">
      <alignment wrapText="1"/>
    </xf>
    <xf numFmtId="168" fontId="22" fillId="0" borderId="9" xfId="2" applyFont="1" applyBorder="1" applyAlignment="1">
      <alignment wrapText="1"/>
    </xf>
    <xf numFmtId="166" fontId="0" fillId="8" borderId="71" xfId="1" applyFont="1" applyFill="1" applyBorder="1"/>
    <xf numFmtId="166" fontId="0" fillId="8" borderId="70" xfId="1" applyFont="1" applyFill="1" applyBorder="1"/>
    <xf numFmtId="0" fontId="43" fillId="0" borderId="15" xfId="0" applyFont="1" applyBorder="1" applyAlignment="1"/>
    <xf numFmtId="0" fontId="43" fillId="0" borderId="22" xfId="0" applyFont="1" applyBorder="1" applyAlignment="1"/>
    <xf numFmtId="0" fontId="50" fillId="0" borderId="0" xfId="0" applyFont="1" applyFill="1" applyBorder="1" applyAlignment="1">
      <alignment horizontal="center" wrapText="1"/>
    </xf>
    <xf numFmtId="2" fontId="0" fillId="0" borderId="0" xfId="0" applyNumberFormat="1" applyFill="1" applyBorder="1" applyAlignment="1">
      <alignment wrapText="1"/>
    </xf>
    <xf numFmtId="164" fontId="56" fillId="0" borderId="0" xfId="12" applyFont="1" applyFill="1" applyBorder="1" applyAlignment="1">
      <alignment horizontal="center" wrapText="1"/>
    </xf>
    <xf numFmtId="0" fontId="50" fillId="7" borderId="75" xfId="0" applyFont="1" applyFill="1" applyBorder="1" applyAlignment="1"/>
    <xf numFmtId="0" fontId="44" fillId="7" borderId="47" xfId="0" applyFont="1" applyFill="1" applyBorder="1" applyAlignment="1">
      <alignment wrapText="1"/>
    </xf>
    <xf numFmtId="0" fontId="50" fillId="7" borderId="47" xfId="0" applyFont="1" applyFill="1" applyBorder="1" applyAlignment="1">
      <alignment horizontal="center" wrapText="1"/>
    </xf>
    <xf numFmtId="0" fontId="44" fillId="7" borderId="47" xfId="0" applyFont="1" applyFill="1" applyBorder="1" applyAlignment="1">
      <alignment horizontal="center" wrapText="1"/>
    </xf>
    <xf numFmtId="2" fontId="0" fillId="7" borderId="47" xfId="0" applyNumberFormat="1" applyFill="1" applyBorder="1" applyAlignment="1">
      <alignment wrapText="1"/>
    </xf>
    <xf numFmtId="41" fontId="2" fillId="0" borderId="16" xfId="11" applyFont="1" applyBorder="1" applyAlignment="1"/>
    <xf numFmtId="49" fontId="25" fillId="7" borderId="45" xfId="11" applyNumberFormat="1" applyFont="1" applyFill="1" applyBorder="1" applyAlignment="1">
      <alignment horizontal="right" wrapText="1"/>
    </xf>
    <xf numFmtId="0" fontId="0" fillId="7" borderId="42" xfId="0" applyFill="1" applyBorder="1" applyAlignment="1">
      <alignment wrapText="1"/>
    </xf>
    <xf numFmtId="0" fontId="0" fillId="7" borderId="43" xfId="0" applyFill="1" applyBorder="1" applyAlignment="1">
      <alignment wrapText="1"/>
    </xf>
    <xf numFmtId="0" fontId="0" fillId="9" borderId="42" xfId="0" applyFill="1" applyBorder="1" applyAlignment="1">
      <alignment wrapText="1"/>
    </xf>
    <xf numFmtId="0" fontId="0" fillId="9" borderId="43" xfId="0" applyFill="1" applyBorder="1" applyAlignment="1">
      <alignment wrapText="1"/>
    </xf>
    <xf numFmtId="0" fontId="50" fillId="9" borderId="45" xfId="0" applyFont="1" applyFill="1" applyBorder="1" applyAlignment="1"/>
    <xf numFmtId="0" fontId="44" fillId="9" borderId="42" xfId="0" applyFont="1" applyFill="1" applyBorder="1" applyAlignment="1">
      <alignment wrapText="1"/>
    </xf>
    <xf numFmtId="0" fontId="44" fillId="9" borderId="43" xfId="0" applyFont="1" applyFill="1" applyBorder="1" applyAlignment="1">
      <alignment wrapText="1"/>
    </xf>
    <xf numFmtId="0" fontId="44" fillId="9" borderId="44" xfId="0" applyFont="1" applyFill="1" applyBorder="1" applyAlignment="1">
      <alignment horizontal="center" wrapText="1"/>
    </xf>
    <xf numFmtId="0" fontId="3" fillId="9" borderId="10" xfId="0" applyFont="1" applyFill="1" applyBorder="1" applyAlignment="1">
      <alignment wrapText="1"/>
    </xf>
    <xf numFmtId="0" fontId="3" fillId="9" borderId="9" xfId="0" applyFont="1" applyFill="1" applyBorder="1" applyAlignment="1">
      <alignment wrapText="1"/>
    </xf>
    <xf numFmtId="0" fontId="56" fillId="7" borderId="43" xfId="0" applyFont="1" applyFill="1" applyBorder="1" applyAlignment="1">
      <alignment horizontal="center" wrapText="1"/>
    </xf>
    <xf numFmtId="0" fontId="2" fillId="0" borderId="36" xfId="0" applyFont="1" applyBorder="1" applyAlignment="1">
      <alignment horizontal="center" vertical="center" textRotation="90" wrapText="1"/>
    </xf>
    <xf numFmtId="0" fontId="2" fillId="0" borderId="82" xfId="0" applyFont="1" applyBorder="1" applyAlignment="1">
      <alignment horizontal="center" vertical="center" wrapText="1"/>
    </xf>
    <xf numFmtId="0" fontId="2" fillId="0" borderId="83" xfId="0" applyFont="1" applyBorder="1" applyAlignment="1">
      <alignment horizontal="center" vertical="center" textRotation="90" wrapText="1"/>
    </xf>
    <xf numFmtId="0" fontId="11" fillId="0" borderId="83" xfId="0" applyFont="1" applyBorder="1" applyAlignment="1">
      <alignment horizontal="center" vertical="center" textRotation="90" wrapText="1"/>
    </xf>
    <xf numFmtId="0" fontId="11" fillId="0" borderId="82" xfId="0" applyFont="1" applyBorder="1" applyAlignment="1">
      <alignment horizontal="center" vertical="center" textRotation="90" wrapText="1"/>
    </xf>
    <xf numFmtId="0" fontId="2" fillId="0" borderId="38" xfId="0" applyFont="1" applyBorder="1" applyAlignment="1">
      <alignment horizontal="center" vertical="center" textRotation="90" wrapText="1"/>
    </xf>
    <xf numFmtId="0" fontId="8" fillId="0" borderId="9" xfId="0" applyFont="1" applyBorder="1" applyAlignment="1">
      <alignment wrapText="1"/>
    </xf>
    <xf numFmtId="174" fontId="8" fillId="0" borderId="9" xfId="10" applyNumberFormat="1" applyFont="1" applyBorder="1" applyAlignment="1">
      <alignment wrapText="1"/>
    </xf>
    <xf numFmtId="186" fontId="8" fillId="0" borderId="9" xfId="2" applyNumberFormat="1" applyFont="1" applyBorder="1" applyAlignment="1">
      <alignment wrapText="1"/>
    </xf>
    <xf numFmtId="187" fontId="8" fillId="0" borderId="9" xfId="2" applyNumberFormat="1" applyFont="1" applyBorder="1" applyAlignment="1">
      <alignment wrapText="1"/>
    </xf>
    <xf numFmtId="166" fontId="8" fillId="0" borderId="9" xfId="1" applyFont="1" applyBorder="1" applyAlignment="1">
      <alignment wrapText="1"/>
    </xf>
    <xf numFmtId="188" fontId="8" fillId="0" borderId="9" xfId="1" applyNumberFormat="1" applyFont="1" applyBorder="1" applyAlignment="1">
      <alignment wrapText="1"/>
    </xf>
    <xf numFmtId="174" fontId="22" fillId="0" borderId="9" xfId="10" applyNumberFormat="1" applyFont="1" applyBorder="1" applyAlignment="1">
      <alignment wrapText="1"/>
    </xf>
    <xf numFmtId="183" fontId="8" fillId="0" borderId="9" xfId="2" applyNumberFormat="1" applyFont="1" applyBorder="1" applyAlignment="1">
      <alignment wrapText="1"/>
    </xf>
    <xf numFmtId="0" fontId="8" fillId="0" borderId="7" xfId="0" applyFont="1" applyBorder="1"/>
    <xf numFmtId="174" fontId="1" fillId="0" borderId="7" xfId="0" applyNumberFormat="1" applyFont="1" applyBorder="1"/>
    <xf numFmtId="187" fontId="8" fillId="0" borderId="7" xfId="2" applyNumberFormat="1" applyFont="1" applyBorder="1"/>
    <xf numFmtId="0" fontId="56" fillId="8" borderId="43" xfId="0" applyFont="1" applyFill="1" applyBorder="1" applyAlignment="1">
      <alignment horizontal="center" wrapText="1"/>
    </xf>
    <xf numFmtId="0" fontId="1" fillId="0" borderId="0" xfId="6" applyFont="1" applyAlignment="1"/>
    <xf numFmtId="43" fontId="1" fillId="0" borderId="0" xfId="6" applyNumberFormat="1" applyFont="1" applyAlignment="1"/>
    <xf numFmtId="41" fontId="1" fillId="0" borderId="0" xfId="11" applyFont="1" applyAlignment="1"/>
    <xf numFmtId="0" fontId="0" fillId="0" borderId="0" xfId="0" applyFont="1"/>
    <xf numFmtId="0" fontId="0" fillId="0" borderId="0" xfId="0" applyFont="1" applyBorder="1"/>
    <xf numFmtId="0" fontId="48" fillId="0" borderId="0" xfId="0" applyFont="1"/>
    <xf numFmtId="0" fontId="2" fillId="0" borderId="84" xfId="0" applyFont="1" applyFill="1" applyBorder="1" applyAlignment="1">
      <alignment horizontal="center" vertical="center" textRotation="90" wrapText="1"/>
    </xf>
    <xf numFmtId="0" fontId="9" fillId="0" borderId="0" xfId="6" applyFont="1" applyBorder="1" applyAlignment="1">
      <alignment horizontal="left"/>
    </xf>
    <xf numFmtId="0" fontId="14" fillId="0" borderId="0" xfId="6" applyFont="1" applyAlignment="1">
      <alignment horizontal="left"/>
    </xf>
    <xf numFmtId="0" fontId="14" fillId="0" borderId="0" xfId="6" applyFont="1" applyBorder="1" applyAlignment="1">
      <alignment horizontal="left"/>
    </xf>
    <xf numFmtId="0" fontId="1" fillId="0" borderId="0" xfId="6" applyBorder="1" applyAlignment="1">
      <alignment horizontal="left"/>
    </xf>
    <xf numFmtId="14" fontId="0" fillId="0" borderId="0" xfId="0" applyNumberFormat="1" applyFont="1" applyAlignment="1">
      <alignment wrapText="1"/>
    </xf>
    <xf numFmtId="0" fontId="0" fillId="0" borderId="0" xfId="0" applyFont="1" applyAlignment="1">
      <alignment wrapText="1"/>
    </xf>
    <xf numFmtId="41" fontId="0" fillId="3" borderId="0" xfId="11" applyFont="1" applyFill="1"/>
    <xf numFmtId="10" fontId="0" fillId="0" borderId="51" xfId="10" applyNumberFormat="1" applyFont="1" applyBorder="1"/>
    <xf numFmtId="182" fontId="1" fillId="0" borderId="0" xfId="6" applyNumberFormat="1"/>
    <xf numFmtId="0" fontId="0" fillId="0" borderId="0" xfId="0" applyFont="1" applyAlignment="1">
      <alignment vertical="top" wrapText="1"/>
    </xf>
    <xf numFmtId="14" fontId="0" fillId="0" borderId="0" xfId="0" applyNumberFormat="1" applyFont="1" applyAlignment="1">
      <alignment vertical="top" wrapText="1"/>
    </xf>
    <xf numFmtId="182" fontId="1" fillId="0" borderId="0" xfId="6" applyNumberFormat="1" applyBorder="1"/>
    <xf numFmtId="14" fontId="59" fillId="0" borderId="0" xfId="0" applyNumberFormat="1" applyFont="1" applyAlignment="1">
      <alignment vertical="top" wrapText="1"/>
    </xf>
    <xf numFmtId="185" fontId="59" fillId="0" borderId="0" xfId="11" applyNumberFormat="1" applyFont="1" applyAlignment="1">
      <alignment vertical="top" wrapText="1"/>
    </xf>
    <xf numFmtId="0" fontId="58" fillId="0" borderId="45" xfId="0" applyFont="1" applyBorder="1" applyAlignment="1"/>
    <xf numFmtId="41" fontId="0" fillId="0" borderId="9" xfId="11" applyFont="1" applyBorder="1" applyAlignment="1">
      <alignment vertical="top" wrapText="1"/>
    </xf>
    <xf numFmtId="1" fontId="0" fillId="0" borderId="9" xfId="0" applyNumberFormat="1" applyBorder="1" applyAlignment="1">
      <alignment vertical="top" wrapText="1"/>
    </xf>
    <xf numFmtId="0" fontId="0" fillId="0" borderId="0" xfId="0" applyFont="1" applyAlignment="1">
      <alignment horizontal="right" wrapText="1"/>
    </xf>
    <xf numFmtId="185" fontId="0" fillId="0" borderId="0" xfId="0" applyNumberFormat="1" applyFont="1" applyAlignment="1">
      <alignment wrapText="1"/>
    </xf>
    <xf numFmtId="0" fontId="0" fillId="0" borderId="0" xfId="0" applyFont="1" applyAlignment="1">
      <alignment horizontal="center" wrapText="1"/>
    </xf>
    <xf numFmtId="0" fontId="0" fillId="0" borderId="0" xfId="0" applyFont="1" applyAlignment="1">
      <alignment horizontal="right"/>
    </xf>
    <xf numFmtId="0" fontId="0" fillId="0" borderId="9" xfId="0" applyBorder="1" applyAlignment="1">
      <alignment horizontal="right" vertical="top" wrapText="1"/>
    </xf>
    <xf numFmtId="14" fontId="0" fillId="0" borderId="0" xfId="0" applyNumberFormat="1" applyAlignment="1">
      <alignment wrapText="1"/>
    </xf>
    <xf numFmtId="0" fontId="56" fillId="9" borderId="43" xfId="0" applyFont="1" applyFill="1" applyBorder="1" applyAlignment="1">
      <alignment horizontal="center" wrapText="1"/>
    </xf>
    <xf numFmtId="0" fontId="50" fillId="9" borderId="75" xfId="0" applyFont="1" applyFill="1" applyBorder="1" applyAlignment="1"/>
    <xf numFmtId="0" fontId="44" fillId="9" borderId="47" xfId="0" applyFont="1" applyFill="1" applyBorder="1" applyAlignment="1">
      <alignment wrapText="1"/>
    </xf>
    <xf numFmtId="0" fontId="50" fillId="9" borderId="47" xfId="0" applyFont="1" applyFill="1" applyBorder="1" applyAlignment="1">
      <alignment horizontal="center" wrapText="1"/>
    </xf>
    <xf numFmtId="0" fontId="44" fillId="9" borderId="47" xfId="0" applyFont="1" applyFill="1" applyBorder="1" applyAlignment="1">
      <alignment horizontal="center" wrapText="1"/>
    </xf>
    <xf numFmtId="2" fontId="0" fillId="9" borderId="47" xfId="0" applyNumberFormat="1" applyFill="1" applyBorder="1" applyAlignment="1">
      <alignment wrapText="1"/>
    </xf>
    <xf numFmtId="49" fontId="25" fillId="9" borderId="45" xfId="11" applyNumberFormat="1" applyFont="1" applyFill="1" applyBorder="1" applyAlignment="1">
      <alignment horizontal="left"/>
    </xf>
    <xf numFmtId="49" fontId="25" fillId="10" borderId="45" xfId="11" applyNumberFormat="1" applyFont="1" applyFill="1" applyBorder="1" applyAlignment="1">
      <alignment horizontal="left"/>
    </xf>
    <xf numFmtId="0" fontId="0" fillId="10" borderId="42" xfId="0" applyFill="1" applyBorder="1" applyAlignment="1">
      <alignment wrapText="1"/>
    </xf>
    <xf numFmtId="0" fontId="0" fillId="10" borderId="43" xfId="0" applyFill="1" applyBorder="1" applyAlignment="1">
      <alignment wrapText="1"/>
    </xf>
    <xf numFmtId="0" fontId="50" fillId="10" borderId="45" xfId="0" applyFont="1" applyFill="1" applyBorder="1" applyAlignment="1"/>
    <xf numFmtId="0" fontId="44" fillId="10" borderId="42" xfId="0" applyFont="1" applyFill="1" applyBorder="1" applyAlignment="1">
      <alignment wrapText="1"/>
    </xf>
    <xf numFmtId="0" fontId="44" fillId="10" borderId="43" xfId="0" applyFont="1" applyFill="1" applyBorder="1" applyAlignment="1">
      <alignment wrapText="1"/>
    </xf>
    <xf numFmtId="0" fontId="44" fillId="10" borderId="44" xfId="0" applyFont="1" applyFill="1" applyBorder="1" applyAlignment="1">
      <alignment horizontal="center" wrapText="1"/>
    </xf>
    <xf numFmtId="0" fontId="3" fillId="10" borderId="10" xfId="0" applyFont="1" applyFill="1" applyBorder="1" applyAlignment="1">
      <alignment wrapText="1"/>
    </xf>
    <xf numFmtId="0" fontId="3" fillId="10" borderId="9" xfId="0" applyFont="1" applyFill="1" applyBorder="1" applyAlignment="1">
      <alignment wrapText="1"/>
    </xf>
    <xf numFmtId="0" fontId="56" fillId="10" borderId="43" xfId="0" applyFont="1" applyFill="1" applyBorder="1" applyAlignment="1">
      <alignment horizontal="center" wrapText="1"/>
    </xf>
    <xf numFmtId="0" fontId="50" fillId="10" borderId="75" xfId="0" applyFont="1" applyFill="1" applyBorder="1" applyAlignment="1"/>
    <xf numFmtId="0" fontId="44" fillId="10" borderId="47" xfId="0" applyFont="1" applyFill="1" applyBorder="1" applyAlignment="1">
      <alignment wrapText="1"/>
    </xf>
    <xf numFmtId="0" fontId="50" fillId="10" borderId="47" xfId="0" applyFont="1" applyFill="1" applyBorder="1" applyAlignment="1">
      <alignment horizontal="center" wrapText="1"/>
    </xf>
    <xf numFmtId="0" fontId="44" fillId="10" borderId="47" xfId="0" applyFont="1" applyFill="1" applyBorder="1" applyAlignment="1">
      <alignment horizontal="center" wrapText="1"/>
    </xf>
    <xf numFmtId="2" fontId="0" fillId="10" borderId="47" xfId="0" applyNumberFormat="1" applyFill="1" applyBorder="1" applyAlignment="1">
      <alignment wrapText="1"/>
    </xf>
    <xf numFmtId="185" fontId="35" fillId="0" borderId="0" xfId="11" applyNumberFormat="1" applyFont="1" applyAlignment="1">
      <alignment vertical="top" wrapText="1"/>
    </xf>
    <xf numFmtId="14" fontId="35" fillId="0" borderId="0" xfId="0" applyNumberFormat="1" applyFont="1" applyAlignment="1">
      <alignment wrapText="1"/>
    </xf>
    <xf numFmtId="0" fontId="0" fillId="11" borderId="9" xfId="0" applyFill="1" applyBorder="1" applyAlignment="1">
      <alignment vertical="top" wrapText="1"/>
    </xf>
    <xf numFmtId="0" fontId="0" fillId="11" borderId="9" xfId="0" applyFill="1" applyBorder="1" applyAlignment="1">
      <alignment wrapText="1"/>
    </xf>
    <xf numFmtId="41" fontId="0" fillId="0" borderId="0" xfId="0" applyNumberFormat="1" applyFont="1" applyAlignment="1">
      <alignment vertical="top" wrapText="1"/>
    </xf>
    <xf numFmtId="17" fontId="0" fillId="0" borderId="0" xfId="0" applyNumberFormat="1"/>
    <xf numFmtId="0" fontId="0" fillId="11" borderId="0" xfId="0" applyFill="1"/>
    <xf numFmtId="15" fontId="0" fillId="11" borderId="0" xfId="0" applyNumberFormat="1" applyFill="1"/>
    <xf numFmtId="14" fontId="0" fillId="11" borderId="0" xfId="0" applyNumberFormat="1" applyFill="1"/>
    <xf numFmtId="0" fontId="50" fillId="9" borderId="45" xfId="0" applyFont="1" applyFill="1" applyBorder="1" applyAlignment="1">
      <alignment vertical="top"/>
    </xf>
    <xf numFmtId="0" fontId="44" fillId="9" borderId="42" xfId="0" applyFont="1" applyFill="1" applyBorder="1" applyAlignment="1">
      <alignment vertical="top" wrapText="1"/>
    </xf>
    <xf numFmtId="0" fontId="44" fillId="9" borderId="43" xfId="0" applyFont="1" applyFill="1" applyBorder="1" applyAlignment="1">
      <alignment vertical="top" wrapText="1"/>
    </xf>
    <xf numFmtId="168" fontId="44" fillId="0" borderId="0" xfId="2" applyFont="1" applyFill="1" applyBorder="1" applyAlignment="1">
      <alignment vertical="top" wrapText="1"/>
    </xf>
    <xf numFmtId="0" fontId="44" fillId="0" borderId="0" xfId="0" applyFont="1" applyFill="1" applyBorder="1" applyAlignment="1">
      <alignment vertical="top" wrapText="1"/>
    </xf>
    <xf numFmtId="14" fontId="0" fillId="0" borderId="0" xfId="0" applyNumberFormat="1" applyAlignment="1">
      <alignment vertical="top" wrapText="1"/>
    </xf>
    <xf numFmtId="0" fontId="58" fillId="9" borderId="44" xfId="0" applyFont="1" applyFill="1" applyBorder="1" applyAlignment="1">
      <alignment horizontal="left" vertical="top" wrapText="1"/>
    </xf>
    <xf numFmtId="0" fontId="0" fillId="0" borderId="0" xfId="0" applyAlignment="1">
      <alignment vertical="center" wrapText="1"/>
    </xf>
    <xf numFmtId="0" fontId="0" fillId="0" borderId="9" xfId="0" applyBorder="1" applyAlignment="1">
      <alignment vertical="center" wrapText="1"/>
    </xf>
    <xf numFmtId="14" fontId="0" fillId="0" borderId="9" xfId="0" applyNumberFormat="1" applyBorder="1" applyAlignment="1">
      <alignment vertical="center" wrapText="1"/>
    </xf>
    <xf numFmtId="0" fontId="44" fillId="0" borderId="63" xfId="0" applyFont="1" applyFill="1" applyBorder="1" applyAlignment="1"/>
    <xf numFmtId="0" fontId="0" fillId="0" borderId="9" xfId="0" applyBorder="1" applyAlignment="1">
      <alignment horizontal="center" vertical="center" wrapText="1"/>
    </xf>
    <xf numFmtId="9" fontId="36" fillId="12" borderId="0" xfId="0" applyNumberFormat="1" applyFont="1" applyFill="1" applyBorder="1" applyAlignment="1">
      <alignment wrapText="1"/>
    </xf>
    <xf numFmtId="0" fontId="35" fillId="12" borderId="0" xfId="0" applyFont="1" applyFill="1" applyAlignment="1">
      <alignment wrapText="1"/>
    </xf>
    <xf numFmtId="0" fontId="0" fillId="0" borderId="0" xfId="0" applyFont="1" applyAlignment="1">
      <alignment horizontal="centerContinuous" wrapText="1"/>
    </xf>
    <xf numFmtId="0" fontId="0" fillId="0" borderId="42" xfId="0" applyFont="1" applyBorder="1" applyAlignment="1"/>
    <xf numFmtId="0" fontId="12" fillId="6" borderId="10" xfId="0" applyFont="1" applyFill="1" applyBorder="1" applyAlignment="1">
      <alignment wrapText="1"/>
    </xf>
    <xf numFmtId="168" fontId="0" fillId="0" borderId="9" xfId="2" applyFont="1" applyBorder="1" applyAlignment="1">
      <alignment vertical="top" wrapText="1"/>
    </xf>
    <xf numFmtId="168" fontId="0" fillId="0" borderId="47" xfId="2" applyFont="1" applyBorder="1" applyAlignment="1">
      <alignment wrapText="1"/>
    </xf>
    <xf numFmtId="168" fontId="0" fillId="0" borderId="42" xfId="2" applyFont="1" applyBorder="1" applyAlignment="1">
      <alignment wrapText="1"/>
    </xf>
    <xf numFmtId="0" fontId="40" fillId="0" borderId="0" xfId="0" applyFont="1" applyFill="1" applyBorder="1" applyAlignment="1">
      <alignment wrapText="1"/>
    </xf>
    <xf numFmtId="0" fontId="12" fillId="6" borderId="9" xfId="0" applyFont="1" applyFill="1" applyBorder="1" applyAlignment="1">
      <alignment wrapText="1"/>
    </xf>
    <xf numFmtId="0" fontId="0" fillId="0" borderId="9" xfId="0" applyFont="1" applyBorder="1" applyAlignment="1">
      <alignment vertical="top" wrapText="1"/>
    </xf>
    <xf numFmtId="0" fontId="0" fillId="0" borderId="9" xfId="0" applyFont="1" applyBorder="1" applyAlignment="1">
      <alignment wrapText="1"/>
    </xf>
    <xf numFmtId="0" fontId="0" fillId="0" borderId="9" xfId="0" applyFont="1" applyBorder="1" applyAlignment="1">
      <alignment horizontal="right" vertical="top"/>
    </xf>
    <xf numFmtId="0" fontId="0" fillId="7" borderId="42" xfId="0" applyFont="1" applyFill="1" applyBorder="1" applyAlignment="1">
      <alignment wrapText="1"/>
    </xf>
    <xf numFmtId="0" fontId="0" fillId="0" borderId="15" xfId="0" applyFont="1" applyBorder="1" applyAlignment="1"/>
    <xf numFmtId="0" fontId="41" fillId="0" borderId="9" xfId="0" applyFont="1" applyBorder="1" applyAlignment="1">
      <alignment wrapText="1"/>
    </xf>
    <xf numFmtId="0" fontId="0" fillId="0" borderId="0" xfId="0" applyFont="1" applyFill="1" applyBorder="1" applyAlignment="1">
      <alignment wrapText="1"/>
    </xf>
    <xf numFmtId="0" fontId="0" fillId="10" borderId="42" xfId="0" applyFont="1" applyFill="1" applyBorder="1" applyAlignment="1">
      <alignment wrapText="1"/>
    </xf>
    <xf numFmtId="0" fontId="12" fillId="10" borderId="9" xfId="0" applyFont="1" applyFill="1" applyBorder="1" applyAlignment="1">
      <alignment wrapText="1"/>
    </xf>
    <xf numFmtId="0" fontId="0" fillId="0" borderId="9" xfId="0" applyFont="1" applyBorder="1" applyAlignment="1">
      <alignment vertical="center" wrapText="1"/>
    </xf>
    <xf numFmtId="0" fontId="0" fillId="0" borderId="0" xfId="0" applyFont="1" applyAlignment="1">
      <alignment vertical="center" wrapText="1"/>
    </xf>
    <xf numFmtId="0" fontId="0" fillId="9" borderId="42" xfId="0" applyFont="1" applyFill="1" applyBorder="1" applyAlignment="1">
      <alignment wrapText="1"/>
    </xf>
    <xf numFmtId="0" fontId="40" fillId="0" borderId="0" xfId="0" applyFont="1" applyFill="1" applyBorder="1" applyAlignment="1">
      <alignment vertical="top" wrapText="1"/>
    </xf>
    <xf numFmtId="0" fontId="12" fillId="9" borderId="9" xfId="0" applyFont="1" applyFill="1" applyBorder="1" applyAlignment="1">
      <alignment wrapText="1"/>
    </xf>
    <xf numFmtId="1" fontId="0" fillId="0" borderId="9" xfId="0" applyNumberFormat="1" applyBorder="1" applyAlignment="1">
      <alignment horizontal="center" vertical="center" wrapText="1"/>
    </xf>
    <xf numFmtId="0" fontId="35" fillId="0" borderId="9" xfId="0" applyFont="1" applyBorder="1" applyAlignment="1">
      <alignment wrapText="1"/>
    </xf>
    <xf numFmtId="0" fontId="58" fillId="9" borderId="44" xfId="0" applyFont="1" applyFill="1" applyBorder="1" applyAlignment="1">
      <alignment horizontal="left" wrapText="1"/>
    </xf>
    <xf numFmtId="0" fontId="50" fillId="10" borderId="45" xfId="0" applyFont="1" applyFill="1" applyBorder="1" applyAlignment="1">
      <alignment vertical="top"/>
    </xf>
    <xf numFmtId="0" fontId="44" fillId="10" borderId="42" xfId="0" applyFont="1" applyFill="1" applyBorder="1" applyAlignment="1">
      <alignment vertical="top" wrapText="1"/>
    </xf>
    <xf numFmtId="0" fontId="44" fillId="10" borderId="43" xfId="0" applyFont="1" applyFill="1" applyBorder="1" applyAlignment="1">
      <alignment vertical="top" wrapText="1"/>
    </xf>
    <xf numFmtId="0" fontId="58" fillId="10" borderId="0" xfId="0" applyFont="1" applyFill="1" applyBorder="1" applyAlignment="1">
      <alignment horizontal="left" vertical="top" wrapText="1"/>
    </xf>
    <xf numFmtId="0" fontId="44" fillId="10" borderId="42" xfId="0" applyFont="1" applyFill="1" applyBorder="1" applyAlignment="1">
      <alignment vertical="top"/>
    </xf>
    <xf numFmtId="49" fontId="25" fillId="13" borderId="45" xfId="11" applyNumberFormat="1" applyFont="1" applyFill="1" applyBorder="1" applyAlignment="1">
      <alignment horizontal="left"/>
    </xf>
    <xf numFmtId="0" fontId="0" fillId="13" borderId="42" xfId="0" applyFill="1" applyBorder="1" applyAlignment="1">
      <alignment wrapText="1"/>
    </xf>
    <xf numFmtId="0" fontId="0" fillId="13" borderId="42" xfId="0" applyFont="1" applyFill="1" applyBorder="1" applyAlignment="1">
      <alignment wrapText="1"/>
    </xf>
    <xf numFmtId="0" fontId="0" fillId="13" borderId="43" xfId="0" applyFill="1" applyBorder="1" applyAlignment="1">
      <alignment wrapText="1"/>
    </xf>
    <xf numFmtId="0" fontId="44" fillId="13" borderId="42" xfId="0" applyFont="1" applyFill="1" applyBorder="1" applyAlignment="1">
      <alignment vertical="top" wrapText="1"/>
    </xf>
    <xf numFmtId="0" fontId="44" fillId="13" borderId="42" xfId="0" applyFont="1" applyFill="1" applyBorder="1" applyAlignment="1">
      <alignment vertical="top"/>
    </xf>
    <xf numFmtId="0" fontId="44" fillId="13" borderId="43" xfId="0" applyFont="1" applyFill="1" applyBorder="1" applyAlignment="1">
      <alignment vertical="top" wrapText="1"/>
    </xf>
    <xf numFmtId="0" fontId="44" fillId="13" borderId="42" xfId="0" applyFont="1" applyFill="1" applyBorder="1" applyAlignment="1">
      <alignment wrapText="1"/>
    </xf>
    <xf numFmtId="0" fontId="44" fillId="13" borderId="43" xfId="0" applyFont="1" applyFill="1" applyBorder="1" applyAlignment="1">
      <alignment wrapText="1"/>
    </xf>
    <xf numFmtId="0" fontId="44" fillId="13" borderId="44" xfId="0" applyFont="1" applyFill="1" applyBorder="1" applyAlignment="1">
      <alignment horizontal="center" wrapText="1"/>
    </xf>
    <xf numFmtId="0" fontId="58" fillId="13" borderId="0" xfId="0" applyFont="1" applyFill="1" applyBorder="1" applyAlignment="1">
      <alignment horizontal="left" vertical="top" wrapText="1"/>
    </xf>
    <xf numFmtId="0" fontId="50" fillId="13" borderId="45" xfId="0" applyFont="1" applyFill="1" applyBorder="1" applyAlignment="1">
      <alignment vertical="top"/>
    </xf>
    <xf numFmtId="0" fontId="50" fillId="13" borderId="45" xfId="0" applyFont="1" applyFill="1" applyBorder="1" applyAlignment="1"/>
    <xf numFmtId="0" fontId="3" fillId="13" borderId="10" xfId="0" applyFont="1" applyFill="1" applyBorder="1" applyAlignment="1">
      <alignment wrapText="1"/>
    </xf>
    <xf numFmtId="0" fontId="12" fillId="13" borderId="9" xfId="0" applyFont="1" applyFill="1" applyBorder="1" applyAlignment="1">
      <alignment wrapText="1"/>
    </xf>
    <xf numFmtId="0" fontId="3" fillId="13" borderId="9" xfId="0" applyFont="1" applyFill="1" applyBorder="1" applyAlignment="1">
      <alignment wrapText="1"/>
    </xf>
    <xf numFmtId="0" fontId="56" fillId="13" borderId="43" xfId="0" applyFont="1" applyFill="1" applyBorder="1" applyAlignment="1">
      <alignment horizontal="center" wrapText="1"/>
    </xf>
    <xf numFmtId="0" fontId="50" fillId="13" borderId="75" xfId="0" applyFont="1" applyFill="1" applyBorder="1" applyAlignment="1"/>
    <xf numFmtId="0" fontId="44" fillId="13" borderId="47" xfId="0" applyFont="1" applyFill="1" applyBorder="1" applyAlignment="1">
      <alignment wrapText="1"/>
    </xf>
    <xf numFmtId="0" fontId="50" fillId="13" borderId="47" xfId="0" applyFont="1" applyFill="1" applyBorder="1" applyAlignment="1">
      <alignment horizontal="center" wrapText="1"/>
    </xf>
    <xf numFmtId="0" fontId="44" fillId="13" borderId="47" xfId="0" applyFont="1" applyFill="1" applyBorder="1" applyAlignment="1">
      <alignment horizontal="center" wrapText="1"/>
    </xf>
    <xf numFmtId="2" fontId="0" fillId="13" borderId="47" xfId="0" applyNumberFormat="1" applyFill="1" applyBorder="1" applyAlignment="1">
      <alignment wrapText="1"/>
    </xf>
    <xf numFmtId="49" fontId="25" fillId="14" borderId="45" xfId="11" applyNumberFormat="1" applyFont="1" applyFill="1" applyBorder="1" applyAlignment="1">
      <alignment horizontal="left"/>
    </xf>
    <xf numFmtId="0" fontId="0" fillId="14" borderId="42" xfId="0" applyFill="1" applyBorder="1" applyAlignment="1">
      <alignment wrapText="1"/>
    </xf>
    <xf numFmtId="0" fontId="0" fillId="14" borderId="42" xfId="0" applyFont="1" applyFill="1" applyBorder="1" applyAlignment="1">
      <alignment wrapText="1"/>
    </xf>
    <xf numFmtId="0" fontId="0" fillId="14" borderId="43" xfId="0" applyFill="1" applyBorder="1" applyAlignment="1">
      <alignment wrapText="1"/>
    </xf>
    <xf numFmtId="0" fontId="50" fillId="14" borderId="45" xfId="0" applyFont="1" applyFill="1" applyBorder="1" applyAlignment="1"/>
    <xf numFmtId="0" fontId="44" fillId="14" borderId="42" xfId="0" applyFont="1" applyFill="1" applyBorder="1" applyAlignment="1">
      <alignment wrapText="1"/>
    </xf>
    <xf numFmtId="0" fontId="44" fillId="14" borderId="43" xfId="0" applyFont="1" applyFill="1" applyBorder="1" applyAlignment="1">
      <alignment wrapText="1"/>
    </xf>
    <xf numFmtId="0" fontId="44" fillId="14" borderId="44" xfId="0" applyFont="1" applyFill="1" applyBorder="1" applyAlignment="1">
      <alignment horizontal="center" wrapText="1"/>
    </xf>
    <xf numFmtId="0" fontId="3" fillId="14" borderId="10" xfId="0" applyFont="1" applyFill="1" applyBorder="1" applyAlignment="1">
      <alignment wrapText="1"/>
    </xf>
    <xf numFmtId="0" fontId="12" fillId="14" borderId="9" xfId="0" applyFont="1" applyFill="1" applyBorder="1" applyAlignment="1">
      <alignment wrapText="1"/>
    </xf>
    <xf numFmtId="0" fontId="3" fillId="14" borderId="9" xfId="0" applyFont="1" applyFill="1" applyBorder="1" applyAlignment="1">
      <alignment wrapText="1"/>
    </xf>
    <xf numFmtId="0" fontId="56" fillId="14" borderId="43" xfId="0" applyFont="1" applyFill="1" applyBorder="1" applyAlignment="1">
      <alignment horizontal="center" wrapText="1"/>
    </xf>
    <xf numFmtId="0" fontId="0" fillId="0" borderId="0" xfId="0" applyFill="1" applyAlignment="1">
      <alignment wrapText="1"/>
    </xf>
    <xf numFmtId="0" fontId="0" fillId="0" borderId="0" xfId="0" applyFill="1" applyAlignment="1">
      <alignment vertical="center" wrapText="1"/>
    </xf>
    <xf numFmtId="0" fontId="50" fillId="14" borderId="45" xfId="0" applyFont="1" applyFill="1" applyBorder="1" applyAlignment="1">
      <alignment vertical="top"/>
    </xf>
    <xf numFmtId="0" fontId="44" fillId="14" borderId="42" xfId="0" applyFont="1" applyFill="1" applyBorder="1" applyAlignment="1">
      <alignment vertical="top" wrapText="1"/>
    </xf>
    <xf numFmtId="0" fontId="44" fillId="14" borderId="42" xfId="0" applyFont="1" applyFill="1" applyBorder="1" applyAlignment="1">
      <alignment vertical="top"/>
    </xf>
    <xf numFmtId="0" fontId="44" fillId="14" borderId="43" xfId="0" applyFont="1" applyFill="1" applyBorder="1" applyAlignment="1">
      <alignment vertical="top" wrapText="1"/>
    </xf>
    <xf numFmtId="0" fontId="58" fillId="14" borderId="0" xfId="0" applyFont="1" applyFill="1" applyBorder="1" applyAlignment="1">
      <alignment horizontal="left" vertical="top" wrapText="1"/>
    </xf>
    <xf numFmtId="0" fontId="1" fillId="0" borderId="0" xfId="6" applyFont="1" applyBorder="1" applyAlignment="1">
      <alignment horizontal="left"/>
    </xf>
    <xf numFmtId="0" fontId="5" fillId="0" borderId="9" xfId="0" applyFont="1" applyBorder="1" applyAlignment="1">
      <alignment wrapText="1"/>
    </xf>
    <xf numFmtId="0" fontId="55" fillId="0" borderId="9" xfId="0" applyFont="1" applyBorder="1" applyAlignment="1">
      <alignment vertical="center" wrapText="1"/>
    </xf>
    <xf numFmtId="2" fontId="36" fillId="12" borderId="0" xfId="1" applyNumberFormat="1" applyFont="1" applyFill="1" applyBorder="1" applyAlignment="1">
      <alignment wrapText="1"/>
    </xf>
    <xf numFmtId="14" fontId="35" fillId="12" borderId="9" xfId="0" applyNumberFormat="1" applyFont="1" applyFill="1" applyBorder="1" applyAlignment="1">
      <alignment wrapText="1"/>
    </xf>
    <xf numFmtId="2" fontId="59" fillId="12" borderId="9" xfId="0" applyNumberFormat="1" applyFont="1" applyFill="1" applyBorder="1" applyAlignment="1">
      <alignment wrapText="1"/>
    </xf>
    <xf numFmtId="14" fontId="0" fillId="0" borderId="44" xfId="0" applyNumberFormat="1" applyBorder="1" applyAlignment="1">
      <alignment vertical="center" wrapText="1"/>
    </xf>
    <xf numFmtId="14" fontId="0" fillId="0" borderId="43" xfId="0" applyNumberFormat="1" applyBorder="1" applyAlignment="1">
      <alignment vertical="center" wrapText="1"/>
    </xf>
    <xf numFmtId="0" fontId="0" fillId="0" borderId="43" xfId="0" applyBorder="1" applyAlignment="1">
      <alignment vertical="center" wrapText="1"/>
    </xf>
    <xf numFmtId="14" fontId="0" fillId="0" borderId="66" xfId="0" applyNumberFormat="1" applyBorder="1" applyAlignment="1">
      <alignment vertical="center" wrapText="1"/>
    </xf>
    <xf numFmtId="14" fontId="0" fillId="0" borderId="22" xfId="0" applyNumberFormat="1" applyBorder="1" applyAlignment="1">
      <alignment vertical="center" wrapText="1"/>
    </xf>
    <xf numFmtId="0" fontId="0" fillId="0" borderId="22" xfId="0" applyBorder="1" applyAlignment="1">
      <alignment vertical="center" wrapText="1"/>
    </xf>
    <xf numFmtId="0" fontId="0" fillId="0" borderId="66" xfId="0" applyBorder="1" applyAlignment="1">
      <alignment vertical="center" wrapText="1"/>
    </xf>
    <xf numFmtId="173" fontId="0" fillId="5" borderId="9" xfId="0" applyNumberFormat="1" applyFont="1" applyFill="1" applyBorder="1" applyAlignment="1">
      <alignment wrapText="1"/>
    </xf>
    <xf numFmtId="173" fontId="0" fillId="12" borderId="9" xfId="0" applyNumberFormat="1" applyFont="1" applyFill="1" applyBorder="1" applyAlignment="1">
      <alignment wrapText="1"/>
    </xf>
    <xf numFmtId="0" fontId="0" fillId="0" borderId="9" xfId="0" applyFill="1" applyBorder="1" applyAlignment="1">
      <alignment vertical="center" wrapText="1"/>
    </xf>
    <xf numFmtId="0" fontId="0" fillId="0" borderId="9" xfId="0" applyFont="1" applyFill="1" applyBorder="1" applyAlignment="1">
      <alignment vertical="top" wrapText="1"/>
    </xf>
    <xf numFmtId="14" fontId="0" fillId="0" borderId="9" xfId="0" applyNumberFormat="1" applyFill="1" applyBorder="1" applyAlignment="1">
      <alignment vertical="center" wrapText="1"/>
    </xf>
    <xf numFmtId="0" fontId="3" fillId="0" borderId="9" xfId="0" applyFont="1" applyFill="1" applyBorder="1" applyAlignment="1">
      <alignment wrapText="1"/>
    </xf>
    <xf numFmtId="0" fontId="35" fillId="0" borderId="0" xfId="0" applyFont="1" applyFill="1" applyAlignment="1">
      <alignment wrapText="1"/>
    </xf>
    <xf numFmtId="0" fontId="55" fillId="0" borderId="9" xfId="0" applyFont="1" applyFill="1" applyBorder="1" applyAlignment="1">
      <alignment vertical="center" wrapText="1"/>
    </xf>
    <xf numFmtId="0" fontId="0" fillId="0" borderId="9" xfId="0" applyFont="1" applyFill="1" applyBorder="1" applyAlignment="1">
      <alignment wrapText="1"/>
    </xf>
    <xf numFmtId="2" fontId="0" fillId="0" borderId="9" xfId="0" applyNumberFormat="1" applyFill="1" applyBorder="1" applyAlignment="1">
      <alignment vertical="center" wrapText="1"/>
    </xf>
    <xf numFmtId="0" fontId="50" fillId="0" borderId="12" xfId="0" applyFont="1" applyFill="1" applyBorder="1" applyAlignment="1"/>
    <xf numFmtId="0" fontId="44" fillId="0" borderId="13" xfId="0" applyFont="1" applyFill="1" applyBorder="1" applyAlignment="1">
      <alignment wrapText="1"/>
    </xf>
    <xf numFmtId="0" fontId="44" fillId="0" borderId="14" xfId="0" applyFont="1" applyFill="1" applyBorder="1" applyAlignment="1">
      <alignment wrapText="1"/>
    </xf>
    <xf numFmtId="0" fontId="44" fillId="0" borderId="54" xfId="0" applyFont="1" applyFill="1" applyBorder="1" applyAlignment="1">
      <alignment horizontal="center" wrapText="1"/>
    </xf>
    <xf numFmtId="0" fontId="44" fillId="14" borderId="42" xfId="0" applyFont="1" applyFill="1" applyBorder="1" applyAlignment="1"/>
    <xf numFmtId="0" fontId="35" fillId="0" borderId="9" xfId="0" applyFont="1" applyBorder="1" applyAlignment="1">
      <alignment vertical="top" wrapText="1"/>
    </xf>
    <xf numFmtId="0" fontId="0" fillId="0" borderId="9" xfId="0" applyBorder="1" applyAlignment="1">
      <alignment horizontal="left" vertical="top" wrapText="1"/>
    </xf>
    <xf numFmtId="0" fontId="0" fillId="0" borderId="9" xfId="0" applyNumberFormat="1" applyFont="1" applyBorder="1" applyAlignment="1">
      <alignment vertical="top" wrapText="1"/>
    </xf>
    <xf numFmtId="0" fontId="0" fillId="0" borderId="47" xfId="0" applyNumberFormat="1" applyFont="1" applyBorder="1" applyAlignment="1">
      <alignment wrapText="1"/>
    </xf>
    <xf numFmtId="2" fontId="12" fillId="0" borderId="9" xfId="0" applyNumberFormat="1" applyFont="1" applyFill="1" applyBorder="1" applyAlignment="1">
      <alignment vertical="top" wrapText="1"/>
    </xf>
    <xf numFmtId="0" fontId="40" fillId="0" borderId="9" xfId="0" applyFont="1" applyFill="1" applyBorder="1" applyAlignment="1">
      <alignment vertical="top" wrapText="1"/>
    </xf>
    <xf numFmtId="185" fontId="40" fillId="0" borderId="9" xfId="11" applyNumberFormat="1" applyFont="1" applyFill="1" applyBorder="1" applyAlignment="1">
      <alignment vertical="top" wrapText="1"/>
    </xf>
    <xf numFmtId="2" fontId="40" fillId="0" borderId="9" xfId="0" applyNumberFormat="1" applyFont="1" applyFill="1" applyBorder="1" applyAlignment="1">
      <alignment vertical="top" wrapText="1"/>
    </xf>
    <xf numFmtId="0" fontId="0" fillId="0" borderId="47" xfId="0" applyFont="1" applyBorder="1" applyAlignment="1">
      <alignment vertical="top" wrapText="1"/>
    </xf>
    <xf numFmtId="0" fontId="58" fillId="0" borderId="44" xfId="0" applyFont="1" applyFill="1" applyBorder="1" applyAlignment="1">
      <alignment horizontal="left"/>
    </xf>
    <xf numFmtId="0" fontId="59" fillId="0" borderId="9" xfId="0" applyFont="1" applyBorder="1" applyAlignment="1">
      <alignment vertical="top" wrapText="1"/>
    </xf>
    <xf numFmtId="0" fontId="53" fillId="0" borderId="0" xfId="0" applyFont="1" applyAlignment="1">
      <alignment vertical="top" wrapText="1"/>
    </xf>
    <xf numFmtId="0" fontId="8" fillId="15" borderId="9" xfId="0" applyFont="1" applyFill="1" applyBorder="1" applyAlignment="1">
      <alignment wrapText="1"/>
    </xf>
    <xf numFmtId="168" fontId="8" fillId="15" borderId="9" xfId="2" applyFont="1" applyFill="1" applyBorder="1" applyAlignment="1">
      <alignment vertical="center" wrapText="1"/>
    </xf>
    <xf numFmtId="174" fontId="8" fillId="15" borderId="9" xfId="10" applyNumberFormat="1" applyFont="1" applyFill="1" applyBorder="1" applyAlignment="1">
      <alignment wrapText="1"/>
    </xf>
    <xf numFmtId="166" fontId="57" fillId="15" borderId="9" xfId="1" applyFont="1" applyFill="1" applyBorder="1" applyAlignment="1">
      <alignment wrapText="1"/>
    </xf>
    <xf numFmtId="188" fontId="57" fillId="15" borderId="9" xfId="1" applyNumberFormat="1" applyFont="1" applyFill="1" applyBorder="1" applyAlignment="1">
      <alignment wrapText="1"/>
    </xf>
    <xf numFmtId="0" fontId="5" fillId="15" borderId="25" xfId="0" applyFont="1" applyFill="1" applyBorder="1" applyAlignment="1">
      <alignment wrapText="1"/>
    </xf>
    <xf numFmtId="186" fontId="57" fillId="15" borderId="9" xfId="2" applyNumberFormat="1" applyFont="1" applyFill="1" applyBorder="1" applyAlignment="1">
      <alignment wrapText="1"/>
    </xf>
    <xf numFmtId="187" fontId="57" fillId="15" borderId="9" xfId="2" applyNumberFormat="1" applyFont="1" applyFill="1" applyBorder="1" applyAlignment="1">
      <alignment wrapText="1"/>
    </xf>
    <xf numFmtId="0" fontId="0" fillId="3" borderId="9" xfId="0" applyFill="1" applyBorder="1" applyAlignment="1">
      <alignment vertical="center" wrapText="1"/>
    </xf>
    <xf numFmtId="0" fontId="0" fillId="0" borderId="9" xfId="0" applyNumberFormat="1" applyBorder="1" applyAlignment="1">
      <alignment vertical="top" wrapText="1"/>
    </xf>
    <xf numFmtId="0" fontId="44" fillId="14" borderId="65" xfId="0" applyFont="1" applyFill="1" applyBorder="1" applyAlignment="1">
      <alignment horizontal="center" wrapText="1"/>
    </xf>
    <xf numFmtId="0" fontId="50" fillId="14" borderId="17" xfId="0" applyFont="1" applyFill="1" applyBorder="1" applyAlignment="1"/>
    <xf numFmtId="0" fontId="44" fillId="14" borderId="18" xfId="0" applyFont="1" applyFill="1" applyBorder="1" applyAlignment="1">
      <alignment wrapText="1"/>
    </xf>
    <xf numFmtId="0" fontId="44" fillId="14" borderId="20" xfId="0" applyFont="1" applyFill="1" applyBorder="1" applyAlignment="1">
      <alignment wrapText="1"/>
    </xf>
    <xf numFmtId="0" fontId="50" fillId="0" borderId="4" xfId="0" applyFont="1" applyFill="1" applyBorder="1" applyAlignment="1"/>
    <xf numFmtId="0" fontId="44" fillId="0" borderId="7" xfId="0" applyFont="1" applyFill="1" applyBorder="1" applyAlignment="1">
      <alignment wrapText="1"/>
    </xf>
    <xf numFmtId="0" fontId="44" fillId="0" borderId="7" xfId="0" applyFont="1" applyFill="1" applyBorder="1" applyAlignment="1">
      <alignment horizontal="center" wrapText="1"/>
    </xf>
    <xf numFmtId="2" fontId="0" fillId="0" borderId="7" xfId="0" applyNumberFormat="1" applyBorder="1" applyAlignment="1">
      <alignment wrapText="1"/>
    </xf>
    <xf numFmtId="2" fontId="0" fillId="0" borderId="23" xfId="0" applyNumberFormat="1" applyBorder="1" applyAlignment="1">
      <alignment wrapText="1"/>
    </xf>
    <xf numFmtId="0" fontId="50" fillId="14" borderId="85" xfId="0" applyFont="1" applyFill="1" applyBorder="1" applyAlignment="1"/>
    <xf numFmtId="0" fontId="44" fillId="14" borderId="86" xfId="0" applyFont="1" applyFill="1" applyBorder="1" applyAlignment="1">
      <alignment wrapText="1"/>
    </xf>
    <xf numFmtId="0" fontId="50" fillId="14" borderId="86" xfId="0" applyFont="1" applyFill="1" applyBorder="1" applyAlignment="1">
      <alignment horizontal="center" wrapText="1"/>
    </xf>
    <xf numFmtId="0" fontId="44" fillId="14" borderId="86" xfId="0" applyFont="1" applyFill="1" applyBorder="1" applyAlignment="1">
      <alignment horizontal="center" wrapText="1"/>
    </xf>
    <xf numFmtId="2" fontId="0" fillId="14" borderId="46" xfId="0" applyNumberFormat="1" applyFill="1" applyBorder="1" applyAlignment="1">
      <alignment wrapText="1"/>
    </xf>
    <xf numFmtId="0" fontId="50" fillId="8" borderId="42" xfId="0" applyFont="1" applyFill="1" applyBorder="1" applyAlignment="1"/>
    <xf numFmtId="0" fontId="50" fillId="8" borderId="42" xfId="0" applyFont="1" applyFill="1" applyBorder="1" applyAlignment="1">
      <alignment wrapText="1"/>
    </xf>
    <xf numFmtId="0" fontId="50" fillId="8" borderId="85" xfId="0" applyFont="1" applyFill="1" applyBorder="1" applyAlignment="1"/>
    <xf numFmtId="0" fontId="44" fillId="8" borderId="86" xfId="0" applyFont="1" applyFill="1" applyBorder="1" applyAlignment="1">
      <alignment wrapText="1"/>
    </xf>
    <xf numFmtId="0" fontId="50" fillId="8" borderId="86" xfId="0" applyFont="1" applyFill="1" applyBorder="1" applyAlignment="1">
      <alignment horizontal="center" wrapText="1"/>
    </xf>
    <xf numFmtId="0" fontId="44" fillId="8" borderId="86" xfId="0" applyFont="1" applyFill="1" applyBorder="1" applyAlignment="1">
      <alignment horizontal="center" wrapText="1"/>
    </xf>
    <xf numFmtId="2" fontId="0" fillId="8" borderId="46" xfId="0" applyNumberFormat="1" applyFill="1" applyBorder="1" applyAlignment="1">
      <alignment wrapText="1"/>
    </xf>
    <xf numFmtId="0" fontId="50" fillId="14" borderId="42" xfId="0" applyFont="1" applyFill="1" applyBorder="1" applyAlignment="1"/>
    <xf numFmtId="0" fontId="51" fillId="0" borderId="0" xfId="0" applyFont="1" applyAlignment="1">
      <alignment wrapText="1"/>
    </xf>
    <xf numFmtId="0" fontId="60" fillId="0" borderId="0" xfId="0" applyFont="1" applyAlignment="1">
      <alignment wrapText="1"/>
    </xf>
    <xf numFmtId="0" fontId="61" fillId="0" borderId="0" xfId="0" applyFont="1" applyAlignment="1">
      <alignment wrapText="1"/>
    </xf>
    <xf numFmtId="168" fontId="51" fillId="0" borderId="0" xfId="2" applyFont="1" applyAlignment="1">
      <alignment wrapText="1"/>
    </xf>
    <xf numFmtId="0" fontId="51" fillId="0" borderId="0" xfId="0" applyFont="1" applyAlignment="1">
      <alignment vertical="top" wrapText="1"/>
    </xf>
    <xf numFmtId="0" fontId="60" fillId="0" borderId="0" xfId="0" applyFont="1" applyAlignment="1">
      <alignment vertical="top" wrapText="1"/>
    </xf>
    <xf numFmtId="0" fontId="51" fillId="0" borderId="0" xfId="0" applyFont="1" applyAlignment="1">
      <alignment horizontal="right" wrapText="1"/>
    </xf>
    <xf numFmtId="0" fontId="51" fillId="0" borderId="0" xfId="0" applyFont="1" applyAlignment="1">
      <alignment horizontal="center" wrapText="1"/>
    </xf>
    <xf numFmtId="14" fontId="62" fillId="0" borderId="0" xfId="0" applyNumberFormat="1" applyFont="1" applyAlignment="1">
      <alignment vertical="top" wrapText="1"/>
    </xf>
    <xf numFmtId="185" fontId="62" fillId="0" borderId="0" xfId="11" applyNumberFormat="1" applyFont="1" applyAlignment="1">
      <alignment vertical="top" wrapText="1"/>
    </xf>
    <xf numFmtId="14" fontId="62" fillId="0" borderId="0" xfId="0" applyNumberFormat="1" applyFont="1" applyAlignment="1">
      <alignment wrapText="1"/>
    </xf>
    <xf numFmtId="0" fontId="51" fillId="0" borderId="0" xfId="0" applyFont="1" applyAlignment="1">
      <alignment horizontal="right"/>
    </xf>
    <xf numFmtId="185" fontId="51" fillId="0" borderId="0" xfId="0" applyNumberFormat="1" applyFont="1" applyAlignment="1">
      <alignment wrapText="1"/>
    </xf>
    <xf numFmtId="14" fontId="51" fillId="0" borderId="0" xfId="0" applyNumberFormat="1" applyFont="1" applyAlignment="1">
      <alignment wrapText="1"/>
    </xf>
    <xf numFmtId="14" fontId="51" fillId="0" borderId="0" xfId="0" applyNumberFormat="1" applyFont="1" applyAlignment="1">
      <alignment vertical="top" wrapText="1"/>
    </xf>
    <xf numFmtId="14" fontId="60" fillId="0" borderId="0" xfId="0" applyNumberFormat="1" applyFont="1" applyAlignment="1">
      <alignment vertical="top" wrapText="1"/>
    </xf>
    <xf numFmtId="14" fontId="60" fillId="0" borderId="0" xfId="0" applyNumberFormat="1" applyFont="1" applyAlignment="1">
      <alignment wrapText="1"/>
    </xf>
    <xf numFmtId="0" fontId="51" fillId="0" borderId="9" xfId="0" applyFont="1" applyBorder="1" applyAlignment="1">
      <alignment wrapText="1"/>
    </xf>
    <xf numFmtId="41" fontId="51" fillId="0" borderId="0" xfId="0" applyNumberFormat="1" applyFont="1" applyAlignment="1">
      <alignment wrapText="1"/>
    </xf>
    <xf numFmtId="2" fontId="51" fillId="0" borderId="9" xfId="0" applyNumberFormat="1" applyFont="1" applyBorder="1" applyAlignment="1">
      <alignment vertical="top" wrapText="1"/>
    </xf>
    <xf numFmtId="2" fontId="63" fillId="0" borderId="0" xfId="0" applyNumberFormat="1" applyFont="1" applyAlignment="1">
      <alignment vertical="top" wrapText="1"/>
    </xf>
    <xf numFmtId="2" fontId="60" fillId="0" borderId="0" xfId="0" applyNumberFormat="1" applyFont="1" applyAlignment="1">
      <alignment vertical="top" wrapText="1"/>
    </xf>
    <xf numFmtId="0" fontId="60" fillId="0" borderId="0" xfId="0" applyFont="1" applyFill="1" applyAlignment="1">
      <alignment wrapText="1"/>
    </xf>
    <xf numFmtId="0" fontId="60" fillId="12" borderId="0" xfId="0" applyFont="1" applyFill="1" applyAlignment="1">
      <alignment wrapText="1"/>
    </xf>
    <xf numFmtId="0" fontId="64" fillId="0" borderId="0" xfId="0" applyFont="1" applyBorder="1" applyAlignment="1">
      <alignment wrapText="1"/>
    </xf>
    <xf numFmtId="9" fontId="60" fillId="0" borderId="0" xfId="0" applyNumberFormat="1" applyFont="1" applyFill="1" applyBorder="1" applyAlignment="1">
      <alignment vertical="top" wrapText="1"/>
    </xf>
    <xf numFmtId="166" fontId="62" fillId="0" borderId="0" xfId="1" applyFont="1" applyFill="1" applyBorder="1" applyAlignment="1">
      <alignment vertical="top" wrapText="1"/>
    </xf>
    <xf numFmtId="41" fontId="60" fillId="0" borderId="0" xfId="11" applyFont="1" applyFill="1" applyBorder="1" applyAlignment="1">
      <alignment wrapText="1"/>
    </xf>
    <xf numFmtId="2" fontId="60" fillId="0" borderId="0" xfId="0" applyNumberFormat="1" applyFont="1" applyAlignment="1">
      <alignment wrapText="1"/>
    </xf>
    <xf numFmtId="41" fontId="60" fillId="0" borderId="0" xfId="0" applyNumberFormat="1" applyFont="1" applyAlignment="1">
      <alignment wrapText="1"/>
    </xf>
    <xf numFmtId="9" fontId="60" fillId="0" borderId="0" xfId="0" applyNumberFormat="1" applyFont="1" applyFill="1" applyBorder="1" applyAlignment="1">
      <alignment wrapText="1"/>
    </xf>
    <xf numFmtId="0" fontId="65" fillId="6" borderId="9" xfId="0" applyFont="1" applyFill="1" applyBorder="1" applyAlignment="1">
      <alignment wrapText="1"/>
    </xf>
    <xf numFmtId="0" fontId="51" fillId="0" borderId="9" xfId="0" applyFont="1" applyBorder="1" applyAlignment="1">
      <alignment vertical="top" wrapText="1"/>
    </xf>
    <xf numFmtId="2" fontId="51" fillId="0" borderId="9" xfId="0" applyNumberFormat="1" applyFont="1" applyBorder="1" applyAlignment="1">
      <alignment wrapText="1"/>
    </xf>
    <xf numFmtId="0" fontId="51" fillId="0" borderId="0" xfId="0" applyFont="1" applyBorder="1" applyAlignment="1">
      <alignment vertical="top" wrapText="1"/>
    </xf>
    <xf numFmtId="0" fontId="65" fillId="10" borderId="9" xfId="0" applyFont="1" applyFill="1" applyBorder="1" applyAlignment="1">
      <alignment wrapText="1"/>
    </xf>
    <xf numFmtId="0" fontId="65" fillId="13" borderId="9" xfId="0" applyFont="1" applyFill="1" applyBorder="1" applyAlignment="1">
      <alignment wrapText="1"/>
    </xf>
    <xf numFmtId="0" fontId="51" fillId="0" borderId="9" xfId="0" applyFont="1" applyBorder="1" applyAlignment="1">
      <alignment vertical="center" wrapText="1"/>
    </xf>
    <xf numFmtId="0" fontId="51" fillId="0" borderId="0" xfId="0" applyFont="1" applyAlignment="1">
      <alignment vertical="center" wrapText="1"/>
    </xf>
    <xf numFmtId="166" fontId="60" fillId="0" borderId="0" xfId="1" applyFont="1" applyFill="1" applyBorder="1" applyAlignment="1">
      <alignment vertical="top" wrapText="1"/>
    </xf>
    <xf numFmtId="9" fontId="60" fillId="0" borderId="0" xfId="10" applyFont="1" applyAlignment="1">
      <alignment vertical="top" wrapText="1"/>
    </xf>
    <xf numFmtId="166" fontId="60" fillId="0" borderId="0" xfId="1" applyFont="1" applyFill="1" applyBorder="1" applyAlignment="1">
      <alignment wrapText="1"/>
    </xf>
    <xf numFmtId="9" fontId="60" fillId="0" borderId="0" xfId="10" applyFont="1" applyAlignment="1">
      <alignment wrapText="1"/>
    </xf>
    <xf numFmtId="0" fontId="60" fillId="0" borderId="0" xfId="0" applyFont="1" applyFill="1" applyBorder="1" applyAlignment="1">
      <alignment wrapText="1"/>
    </xf>
    <xf numFmtId="0" fontId="51" fillId="0" borderId="0" xfId="0" applyFont="1" applyFill="1" applyBorder="1" applyAlignment="1">
      <alignment wrapText="1"/>
    </xf>
    <xf numFmtId="14" fontId="60" fillId="0" borderId="0" xfId="0" applyNumberFormat="1" applyFont="1" applyFill="1" applyBorder="1" applyAlignment="1">
      <alignment wrapText="1"/>
    </xf>
    <xf numFmtId="182" fontId="51" fillId="0" borderId="0" xfId="0" applyNumberFormat="1" applyFont="1" applyFill="1" applyBorder="1" applyAlignment="1">
      <alignment wrapText="1"/>
    </xf>
    <xf numFmtId="173" fontId="51" fillId="0" borderId="0" xfId="0" applyNumberFormat="1" applyFont="1" applyFill="1" applyBorder="1" applyAlignment="1">
      <alignment wrapText="1"/>
    </xf>
    <xf numFmtId="0" fontId="60" fillId="12" borderId="0" xfId="0" applyFont="1" applyFill="1" applyBorder="1" applyAlignment="1">
      <alignment wrapText="1"/>
    </xf>
    <xf numFmtId="173" fontId="51" fillId="12" borderId="0" xfId="0" applyNumberFormat="1" applyFont="1" applyFill="1" applyBorder="1" applyAlignment="1">
      <alignment wrapText="1"/>
    </xf>
    <xf numFmtId="0" fontId="51" fillId="12" borderId="0" xfId="0" applyFont="1" applyFill="1" applyBorder="1" applyAlignment="1">
      <alignment wrapText="1"/>
    </xf>
    <xf numFmtId="14" fontId="60" fillId="12" borderId="0" xfId="0" applyNumberFormat="1" applyFont="1" applyFill="1" applyBorder="1" applyAlignment="1">
      <alignment wrapText="1"/>
    </xf>
    <xf numFmtId="2" fontId="51" fillId="0" borderId="0" xfId="0" applyNumberFormat="1" applyFont="1" applyBorder="1" applyAlignment="1">
      <alignment vertical="top" wrapText="1"/>
    </xf>
    <xf numFmtId="14" fontId="51" fillId="0" borderId="0" xfId="0" applyNumberFormat="1" applyFont="1" applyBorder="1" applyAlignment="1">
      <alignment vertical="top" wrapText="1"/>
    </xf>
    <xf numFmtId="14" fontId="60" fillId="0" borderId="0" xfId="0" applyNumberFormat="1" applyFont="1" applyBorder="1" applyAlignment="1">
      <alignment vertical="top" wrapText="1"/>
    </xf>
    <xf numFmtId="0" fontId="60" fillId="0" borderId="0" xfId="0" applyFont="1" applyBorder="1" applyAlignment="1">
      <alignment vertical="top" wrapText="1"/>
    </xf>
    <xf numFmtId="14" fontId="51" fillId="0" borderId="0" xfId="0" applyNumberFormat="1" applyFont="1" applyBorder="1" applyAlignment="1">
      <alignment wrapText="1"/>
    </xf>
    <xf numFmtId="0" fontId="60" fillId="0" borderId="0" xfId="0" applyFont="1" applyBorder="1" applyAlignment="1">
      <alignment wrapText="1"/>
    </xf>
    <xf numFmtId="0" fontId="51" fillId="0" borderId="0" xfId="0" applyFont="1" applyBorder="1" applyAlignment="1">
      <alignment wrapText="1"/>
    </xf>
    <xf numFmtId="2" fontId="60" fillId="0" borderId="0" xfId="0" applyNumberFormat="1" applyFont="1" applyBorder="1" applyAlignment="1">
      <alignment vertical="top" wrapText="1"/>
    </xf>
    <xf numFmtId="0" fontId="55" fillId="12" borderId="9" xfId="0" applyFont="1" applyFill="1" applyBorder="1" applyAlignment="1">
      <alignment vertical="top" wrapText="1"/>
    </xf>
    <xf numFmtId="0" fontId="2" fillId="0" borderId="0" xfId="6" applyFont="1" applyAlignment="1">
      <alignment horizontal="center"/>
    </xf>
    <xf numFmtId="0" fontId="1" fillId="0" borderId="0" xfId="6" applyAlignment="1">
      <alignment horizontal="center" wrapText="1"/>
    </xf>
    <xf numFmtId="0" fontId="2" fillId="0" borderId="0" xfId="6" applyFont="1" applyAlignment="1">
      <alignment horizontal="center" vertical="center"/>
    </xf>
    <xf numFmtId="0" fontId="1" fillId="0" borderId="0" xfId="6" applyFont="1" applyAlignment="1">
      <alignment horizontal="center" vertical="center"/>
    </xf>
    <xf numFmtId="0" fontId="2" fillId="0" borderId="0" xfId="6" applyFont="1" applyAlignment="1">
      <alignment horizontal="center" wrapText="1"/>
    </xf>
    <xf numFmtId="0" fontId="2" fillId="0" borderId="17" xfId="6" applyFont="1" applyBorder="1" applyAlignment="1">
      <alignment horizontal="center" vertical="center" textRotation="90" wrapText="1"/>
    </xf>
    <xf numFmtId="0" fontId="2" fillId="0" borderId="19" xfId="6" applyFont="1" applyBorder="1" applyAlignment="1">
      <alignment horizontal="center" vertical="center" textRotation="90" wrapText="1"/>
    </xf>
    <xf numFmtId="0" fontId="2" fillId="0" borderId="16" xfId="6" applyFont="1" applyBorder="1" applyAlignment="1">
      <alignment horizontal="center" vertical="center" textRotation="90" wrapText="1"/>
    </xf>
    <xf numFmtId="172" fontId="37" fillId="0" borderId="25" xfId="6" applyNumberFormat="1" applyFont="1" applyBorder="1" applyAlignment="1">
      <alignment horizontal="center" vertical="center" textRotation="90" wrapText="1"/>
    </xf>
    <xf numFmtId="172" fontId="37" fillId="0" borderId="23" xfId="6" applyNumberFormat="1" applyFont="1" applyBorder="1" applyAlignment="1">
      <alignment horizontal="center" vertical="center" textRotation="90" wrapText="1"/>
    </xf>
    <xf numFmtId="0" fontId="9" fillId="0" borderId="13" xfId="6" applyFont="1" applyBorder="1" applyAlignment="1">
      <alignment horizontal="center" vertical="center" textRotation="90" wrapText="1"/>
    </xf>
    <xf numFmtId="0" fontId="9" fillId="0" borderId="56" xfId="6" applyFont="1" applyBorder="1" applyAlignment="1">
      <alignment horizontal="center" vertical="center" textRotation="90" wrapText="1"/>
    </xf>
    <xf numFmtId="0" fontId="3" fillId="0" borderId="52" xfId="6" applyFont="1" applyBorder="1" applyAlignment="1">
      <alignment horizontal="center" vertical="center" textRotation="90" wrapText="1"/>
    </xf>
    <xf numFmtId="0" fontId="2" fillId="0" borderId="20" xfId="6" applyFont="1" applyBorder="1" applyAlignment="1">
      <alignment horizontal="center" vertical="center" textRotation="90" wrapText="1"/>
    </xf>
    <xf numFmtId="0" fontId="2" fillId="0" borderId="21" xfId="6" applyFont="1" applyBorder="1" applyAlignment="1">
      <alignment horizontal="center" vertical="center" textRotation="90" wrapText="1"/>
    </xf>
    <xf numFmtId="0" fontId="2" fillId="0" borderId="22" xfId="6" applyFont="1" applyBorder="1" applyAlignment="1">
      <alignment horizontal="center" vertical="center" textRotation="90" wrapText="1"/>
    </xf>
    <xf numFmtId="0" fontId="38" fillId="0" borderId="8" xfId="6" applyFont="1" applyBorder="1" applyAlignment="1">
      <alignment horizontal="center" vertical="center" wrapText="1"/>
    </xf>
    <xf numFmtId="0" fontId="38" fillId="0" borderId="63" xfId="6" applyFont="1" applyBorder="1" applyAlignment="1">
      <alignment horizontal="center" vertical="center" wrapText="1"/>
    </xf>
    <xf numFmtId="0" fontId="2" fillId="0" borderId="0" xfId="6" applyFont="1" applyAlignment="1">
      <alignment horizontal="justify" vertical="center" wrapText="1"/>
    </xf>
    <xf numFmtId="0" fontId="3" fillId="0" borderId="11" xfId="6" applyFont="1" applyBorder="1" applyAlignment="1">
      <alignment horizontal="center" vertical="center" textRotation="90" wrapText="1"/>
    </xf>
    <xf numFmtId="0" fontId="3" fillId="0" borderId="4" xfId="6" applyFont="1" applyBorder="1" applyAlignment="1">
      <alignment horizontal="center" vertical="center" textRotation="90" wrapText="1"/>
    </xf>
    <xf numFmtId="0" fontId="3" fillId="0" borderId="9" xfId="6" applyFont="1" applyBorder="1" applyAlignment="1">
      <alignment horizontal="center" vertical="center" textRotation="90" wrapText="1"/>
    </xf>
    <xf numFmtId="0" fontId="3" fillId="0" borderId="7" xfId="6" applyFont="1" applyBorder="1" applyAlignment="1">
      <alignment horizontal="center" vertical="center" textRotation="90" wrapText="1"/>
    </xf>
    <xf numFmtId="0" fontId="3" fillId="0" borderId="25" xfId="6" applyFont="1" applyBorder="1" applyAlignment="1">
      <alignment horizontal="center" vertical="center" textRotation="90" wrapText="1"/>
    </xf>
    <xf numFmtId="0" fontId="3" fillId="0" borderId="23" xfId="6" applyFont="1" applyBorder="1" applyAlignment="1">
      <alignment horizontal="center" vertical="center" textRotation="90" wrapText="1"/>
    </xf>
    <xf numFmtId="0" fontId="37" fillId="0" borderId="11" xfId="6" applyFont="1" applyBorder="1" applyAlignment="1">
      <alignment horizontal="center" vertical="center" textRotation="90" wrapText="1"/>
    </xf>
    <xf numFmtId="0" fontId="37" fillId="0" borderId="4" xfId="6" applyFont="1" applyBorder="1" applyAlignment="1">
      <alignment horizontal="center" vertical="center" textRotation="90" wrapText="1"/>
    </xf>
    <xf numFmtId="0" fontId="2" fillId="0" borderId="65" xfId="6" applyFont="1" applyBorder="1" applyAlignment="1">
      <alignment horizontal="center" vertical="center" textRotation="90" wrapText="1"/>
    </xf>
    <xf numFmtId="0" fontId="2" fillId="0" borderId="67" xfId="6" applyFont="1" applyBorder="1" applyAlignment="1">
      <alignment horizontal="center" vertical="center" textRotation="90" wrapText="1"/>
    </xf>
    <xf numFmtId="0" fontId="1" fillId="0" borderId="66" xfId="6" applyFont="1" applyBorder="1" applyAlignment="1">
      <alignment horizontal="center" vertical="center" textRotation="90" wrapText="1"/>
    </xf>
    <xf numFmtId="0" fontId="2" fillId="0" borderId="0" xfId="6"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xf>
    <xf numFmtId="0" fontId="47" fillId="0" borderId="0" xfId="0" applyFont="1" applyAlignment="1">
      <alignment horizontal="center" wrapText="1"/>
    </xf>
    <xf numFmtId="0" fontId="9" fillId="0" borderId="0" xfId="0" applyFont="1" applyAlignment="1">
      <alignment horizontal="center" vertical="center" wrapText="1"/>
    </xf>
    <xf numFmtId="0" fontId="9" fillId="0" borderId="0" xfId="0" applyFont="1" applyAlignment="1">
      <alignment horizontal="center"/>
    </xf>
    <xf numFmtId="0" fontId="0" fillId="0" borderId="0" xfId="0" applyAlignment="1">
      <alignment horizontal="center"/>
    </xf>
    <xf numFmtId="0" fontId="9" fillId="0" borderId="0" xfId="0" applyFont="1" applyAlignment="1">
      <alignment horizontal="center" vertical="center"/>
    </xf>
    <xf numFmtId="0" fontId="1" fillId="0" borderId="0" xfId="6" applyFont="1" applyBorder="1" applyAlignment="1">
      <alignment horizontal="left"/>
    </xf>
    <xf numFmtId="0" fontId="21" fillId="0" borderId="8" xfId="6" applyFont="1" applyBorder="1" applyAlignment="1">
      <alignment horizontal="center"/>
    </xf>
    <xf numFmtId="0" fontId="2" fillId="0" borderId="0" xfId="6" applyFont="1" applyBorder="1" applyAlignment="1">
      <alignment horizontal="left"/>
    </xf>
  </cellXfs>
  <cellStyles count="13">
    <cellStyle name="Millares" xfId="1" builtinId="3"/>
    <cellStyle name="Millares [0]" xfId="11" builtinId="6"/>
    <cellStyle name="Millares 2" xfId="2"/>
    <cellStyle name="Millares 3" xfId="3"/>
    <cellStyle name="Moneda" xfId="4" builtinId="4"/>
    <cellStyle name="Moneda [0]" xfId="12" builtinId="7"/>
    <cellStyle name="Moneda 2" xfId="5"/>
    <cellStyle name="Normal" xfId="0" builtinId="0"/>
    <cellStyle name="Normal 2" xfId="6"/>
    <cellStyle name="Normal 4" xfId="8"/>
    <cellStyle name="Normal 5" xfId="9"/>
    <cellStyle name="Porcentaje" xfId="10" builtinId="5"/>
    <cellStyle name="Porcentual 2" xfId="7"/>
  </cellStyles>
  <dxfs count="2">
    <dxf>
      <font>
        <condense val="0"/>
        <extend val="0"/>
        <color indexed="53"/>
      </font>
    </dxf>
    <dxf>
      <font>
        <condense val="0"/>
        <extend val="0"/>
        <color indexed="53"/>
      </font>
    </dxf>
  </dxfs>
  <tableStyles count="0" defaultTableStyle="TableStyleMedium9" defaultPivotStyle="PivotStyleLight16"/>
  <colors>
    <mruColors>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18</xdr:col>
      <xdr:colOff>283030</xdr:colOff>
      <xdr:row>23</xdr:row>
      <xdr:rowOff>10886</xdr:rowOff>
    </xdr:from>
    <xdr:to>
      <xdr:col>18</xdr:col>
      <xdr:colOff>2394858</xdr:colOff>
      <xdr:row>23</xdr:row>
      <xdr:rowOff>892934</xdr:rowOff>
    </xdr:to>
    <xdr:pic>
      <xdr:nvPicPr>
        <xdr:cNvPr id="2" name="Imagen 1"/>
        <xdr:cNvPicPr>
          <a:picLocks noChangeAspect="1"/>
        </xdr:cNvPicPr>
      </xdr:nvPicPr>
      <xdr:blipFill>
        <a:blip xmlns:r="http://schemas.openxmlformats.org/officeDocument/2006/relationships" r:embed="rId1"/>
        <a:stretch>
          <a:fillRect/>
        </a:stretch>
      </xdr:blipFill>
      <xdr:spPr>
        <a:xfrm>
          <a:off x="26811516" y="7870372"/>
          <a:ext cx="2111828" cy="882048"/>
        </a:xfrm>
        <a:prstGeom prst="rect">
          <a:avLst/>
        </a:prstGeom>
      </xdr:spPr>
    </xdr:pic>
    <xdr:clientData/>
  </xdr:twoCellAnchor>
  <xdr:twoCellAnchor editAs="oneCell">
    <xdr:from>
      <xdr:col>18</xdr:col>
      <xdr:colOff>304798</xdr:colOff>
      <xdr:row>24</xdr:row>
      <xdr:rowOff>54430</xdr:rowOff>
    </xdr:from>
    <xdr:to>
      <xdr:col>18</xdr:col>
      <xdr:colOff>2158307</xdr:colOff>
      <xdr:row>24</xdr:row>
      <xdr:rowOff>870857</xdr:rowOff>
    </xdr:to>
    <xdr:pic>
      <xdr:nvPicPr>
        <xdr:cNvPr id="3" name="Imagen 2"/>
        <xdr:cNvPicPr>
          <a:picLocks noChangeAspect="1"/>
        </xdr:cNvPicPr>
      </xdr:nvPicPr>
      <xdr:blipFill>
        <a:blip xmlns:r="http://schemas.openxmlformats.org/officeDocument/2006/relationships" r:embed="rId2"/>
        <a:stretch>
          <a:fillRect/>
        </a:stretch>
      </xdr:blipFill>
      <xdr:spPr>
        <a:xfrm>
          <a:off x="26833284" y="8828316"/>
          <a:ext cx="1853509" cy="816427"/>
        </a:xfrm>
        <a:prstGeom prst="rect">
          <a:avLst/>
        </a:prstGeom>
      </xdr:spPr>
    </xdr:pic>
    <xdr:clientData/>
  </xdr:twoCellAnchor>
  <xdr:twoCellAnchor editAs="oneCell">
    <xdr:from>
      <xdr:col>18</xdr:col>
      <xdr:colOff>10886</xdr:colOff>
      <xdr:row>145</xdr:row>
      <xdr:rowOff>130628</xdr:rowOff>
    </xdr:from>
    <xdr:to>
      <xdr:col>18</xdr:col>
      <xdr:colOff>2915648</xdr:colOff>
      <xdr:row>145</xdr:row>
      <xdr:rowOff>1146679</xdr:rowOff>
    </xdr:to>
    <xdr:pic>
      <xdr:nvPicPr>
        <xdr:cNvPr id="4" name="Imagen 3"/>
        <xdr:cNvPicPr>
          <a:picLocks noChangeAspect="1"/>
        </xdr:cNvPicPr>
      </xdr:nvPicPr>
      <xdr:blipFill>
        <a:blip xmlns:r="http://schemas.openxmlformats.org/officeDocument/2006/relationships" r:embed="rId3"/>
        <a:stretch>
          <a:fillRect/>
        </a:stretch>
      </xdr:blipFill>
      <xdr:spPr>
        <a:xfrm>
          <a:off x="26539372" y="48724457"/>
          <a:ext cx="2904762" cy="1047619"/>
        </a:xfrm>
        <a:prstGeom prst="rect">
          <a:avLst/>
        </a:prstGeom>
      </xdr:spPr>
    </xdr:pic>
    <xdr:clientData/>
  </xdr:twoCellAnchor>
  <xdr:twoCellAnchor editAs="oneCell">
    <xdr:from>
      <xdr:col>18</xdr:col>
      <xdr:colOff>468085</xdr:colOff>
      <xdr:row>147</xdr:row>
      <xdr:rowOff>130628</xdr:rowOff>
    </xdr:from>
    <xdr:to>
      <xdr:col>18</xdr:col>
      <xdr:colOff>2868085</xdr:colOff>
      <xdr:row>147</xdr:row>
      <xdr:rowOff>1194298</xdr:rowOff>
    </xdr:to>
    <xdr:pic>
      <xdr:nvPicPr>
        <xdr:cNvPr id="5" name="Imagen 4"/>
        <xdr:cNvPicPr>
          <a:picLocks noChangeAspect="1"/>
        </xdr:cNvPicPr>
      </xdr:nvPicPr>
      <xdr:blipFill>
        <a:blip xmlns:r="http://schemas.openxmlformats.org/officeDocument/2006/relationships" r:embed="rId4"/>
        <a:stretch>
          <a:fillRect/>
        </a:stretch>
      </xdr:blipFill>
      <xdr:spPr>
        <a:xfrm>
          <a:off x="26996571" y="51217285"/>
          <a:ext cx="2400000" cy="1095238"/>
        </a:xfrm>
        <a:prstGeom prst="rect">
          <a:avLst/>
        </a:prstGeom>
      </xdr:spPr>
    </xdr:pic>
    <xdr:clientData/>
  </xdr:twoCellAnchor>
  <xdr:twoCellAnchor editAs="oneCell">
    <xdr:from>
      <xdr:col>18</xdr:col>
      <xdr:colOff>391886</xdr:colOff>
      <xdr:row>148</xdr:row>
      <xdr:rowOff>21772</xdr:rowOff>
    </xdr:from>
    <xdr:to>
      <xdr:col>18</xdr:col>
      <xdr:colOff>2896648</xdr:colOff>
      <xdr:row>148</xdr:row>
      <xdr:rowOff>1152109</xdr:rowOff>
    </xdr:to>
    <xdr:pic>
      <xdr:nvPicPr>
        <xdr:cNvPr id="6" name="Imagen 5"/>
        <xdr:cNvPicPr>
          <a:picLocks noChangeAspect="1"/>
        </xdr:cNvPicPr>
      </xdr:nvPicPr>
      <xdr:blipFill>
        <a:blip xmlns:r="http://schemas.openxmlformats.org/officeDocument/2006/relationships" r:embed="rId5"/>
        <a:stretch>
          <a:fillRect/>
        </a:stretch>
      </xdr:blipFill>
      <xdr:spPr>
        <a:xfrm>
          <a:off x="26920372" y="52469143"/>
          <a:ext cx="2504762" cy="1161905"/>
        </a:xfrm>
        <a:prstGeom prst="rect">
          <a:avLst/>
        </a:prstGeom>
      </xdr:spPr>
    </xdr:pic>
    <xdr:clientData/>
  </xdr:twoCellAnchor>
  <xdr:twoCellAnchor editAs="oneCell">
    <xdr:from>
      <xdr:col>18</xdr:col>
      <xdr:colOff>142868</xdr:colOff>
      <xdr:row>692</xdr:row>
      <xdr:rowOff>476249</xdr:rowOff>
    </xdr:from>
    <xdr:to>
      <xdr:col>18</xdr:col>
      <xdr:colOff>2911929</xdr:colOff>
      <xdr:row>692</xdr:row>
      <xdr:rowOff>775607</xdr:rowOff>
    </xdr:to>
    <xdr:pic>
      <xdr:nvPicPr>
        <xdr:cNvPr id="7" name="Imagen 6"/>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057" t="87984"/>
        <a:stretch/>
      </xdr:blipFill>
      <xdr:spPr bwMode="auto">
        <a:xfrm>
          <a:off x="25942011" y="193547999"/>
          <a:ext cx="2769061" cy="299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285750</xdr:colOff>
      <xdr:row>698</xdr:row>
      <xdr:rowOff>149679</xdr:rowOff>
    </xdr:from>
    <xdr:to>
      <xdr:col>18</xdr:col>
      <xdr:colOff>2657475</xdr:colOff>
      <xdr:row>698</xdr:row>
      <xdr:rowOff>825954</xdr:rowOff>
    </xdr:to>
    <xdr:pic>
      <xdr:nvPicPr>
        <xdr:cNvPr id="8" name="Imagen 7"/>
        <xdr:cNvPicPr>
          <a:picLocks noChangeAspect="1"/>
        </xdr:cNvPicPr>
      </xdr:nvPicPr>
      <xdr:blipFill rotWithShape="1">
        <a:blip xmlns:r="http://schemas.openxmlformats.org/officeDocument/2006/relationships" r:embed="rId7"/>
        <a:srcRect l="30812" t="55215" r="50877" b="35539"/>
        <a:stretch/>
      </xdr:blipFill>
      <xdr:spPr>
        <a:xfrm>
          <a:off x="26084893" y="202365429"/>
          <a:ext cx="2371725" cy="676275"/>
        </a:xfrm>
        <a:prstGeom prst="rect">
          <a:avLst/>
        </a:prstGeom>
      </xdr:spPr>
    </xdr:pic>
    <xdr:clientData/>
  </xdr:twoCellAnchor>
  <xdr:twoCellAnchor editAs="oneCell">
    <xdr:from>
      <xdr:col>18</xdr:col>
      <xdr:colOff>32996</xdr:colOff>
      <xdr:row>696</xdr:row>
      <xdr:rowOff>196229</xdr:rowOff>
    </xdr:from>
    <xdr:to>
      <xdr:col>18</xdr:col>
      <xdr:colOff>2995935</xdr:colOff>
      <xdr:row>696</xdr:row>
      <xdr:rowOff>1279070</xdr:rowOff>
    </xdr:to>
    <xdr:pic>
      <xdr:nvPicPr>
        <xdr:cNvPr id="9" name="Imagen 8"/>
        <xdr:cNvPicPr>
          <a:picLocks noChangeAspect="1"/>
        </xdr:cNvPicPr>
      </xdr:nvPicPr>
      <xdr:blipFill rotWithShape="1">
        <a:blip xmlns:r="http://schemas.openxmlformats.org/officeDocument/2006/relationships" r:embed="rId8"/>
        <a:srcRect l="60449" t="42193" r="21240" b="45956"/>
        <a:stretch/>
      </xdr:blipFill>
      <xdr:spPr>
        <a:xfrm>
          <a:off x="25832139" y="198683622"/>
          <a:ext cx="2962939" cy="1082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571500</xdr:colOff>
      <xdr:row>7</xdr:row>
      <xdr:rowOff>19050</xdr:rowOff>
    </xdr:from>
    <xdr:to>
      <xdr:col>5</xdr:col>
      <xdr:colOff>657225</xdr:colOff>
      <xdr:row>10</xdr:row>
      <xdr:rowOff>123825</xdr:rowOff>
    </xdr:to>
    <xdr:pic>
      <xdr:nvPicPr>
        <xdr:cNvPr id="2" name="Imagen 1"/>
        <xdr:cNvPicPr>
          <a:picLocks noChangeAspect="1"/>
        </xdr:cNvPicPr>
      </xdr:nvPicPr>
      <xdr:blipFill rotWithShape="1">
        <a:blip xmlns:r="http://schemas.openxmlformats.org/officeDocument/2006/relationships" r:embed="rId1"/>
        <a:srcRect l="30812" t="55215" r="50877" b="35539"/>
        <a:stretch/>
      </xdr:blipFill>
      <xdr:spPr>
        <a:xfrm>
          <a:off x="2095500" y="1352550"/>
          <a:ext cx="2371725" cy="676275"/>
        </a:xfrm>
        <a:prstGeom prst="rect">
          <a:avLst/>
        </a:prstGeom>
      </xdr:spPr>
    </xdr:pic>
    <xdr:clientData/>
  </xdr:twoCellAnchor>
  <xdr:twoCellAnchor editAs="oneCell">
    <xdr:from>
      <xdr:col>15</xdr:col>
      <xdr:colOff>581025</xdr:colOff>
      <xdr:row>17</xdr:row>
      <xdr:rowOff>161925</xdr:rowOff>
    </xdr:from>
    <xdr:to>
      <xdr:col>18</xdr:col>
      <xdr:colOff>666750</xdr:colOff>
      <xdr:row>22</xdr:row>
      <xdr:rowOff>76200</xdr:rowOff>
    </xdr:to>
    <xdr:pic>
      <xdr:nvPicPr>
        <xdr:cNvPr id="3" name="Imagen 2"/>
        <xdr:cNvPicPr>
          <a:picLocks noChangeAspect="1"/>
        </xdr:cNvPicPr>
      </xdr:nvPicPr>
      <xdr:blipFill rotWithShape="1">
        <a:blip xmlns:r="http://schemas.openxmlformats.org/officeDocument/2006/relationships" r:embed="rId2"/>
        <a:srcRect l="60449" t="42193" r="21240" b="45956"/>
        <a:stretch/>
      </xdr:blipFill>
      <xdr:spPr>
        <a:xfrm>
          <a:off x="12011025" y="3438525"/>
          <a:ext cx="237172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15240</xdr:colOff>
      <xdr:row>6</xdr:row>
      <xdr:rowOff>144780</xdr:rowOff>
    </xdr:from>
    <xdr:to>
      <xdr:col>21</xdr:col>
      <xdr:colOff>700064</xdr:colOff>
      <xdr:row>19</xdr:row>
      <xdr:rowOff>3579</xdr:rowOff>
    </xdr:to>
    <xdr:pic>
      <xdr:nvPicPr>
        <xdr:cNvPr id="2" name="Imagen 1"/>
        <xdr:cNvPicPr>
          <a:picLocks noChangeAspect="1"/>
        </xdr:cNvPicPr>
      </xdr:nvPicPr>
      <xdr:blipFill>
        <a:blip xmlns:r="http://schemas.openxmlformats.org/officeDocument/2006/relationships" r:embed="rId1"/>
        <a:stretch>
          <a:fillRect/>
        </a:stretch>
      </xdr:blipFill>
      <xdr:spPr>
        <a:xfrm>
          <a:off x="6734695" y="1447107"/>
          <a:ext cx="7847624" cy="2724154"/>
        </a:xfrm>
        <a:prstGeom prst="rect">
          <a:avLst/>
        </a:prstGeom>
      </xdr:spPr>
    </xdr:pic>
    <xdr:clientData/>
  </xdr:twoCellAnchor>
  <xdr:twoCellAnchor editAs="oneCell">
    <xdr:from>
      <xdr:col>12</xdr:col>
      <xdr:colOff>121920</xdr:colOff>
      <xdr:row>18</xdr:row>
      <xdr:rowOff>91441</xdr:rowOff>
    </xdr:from>
    <xdr:to>
      <xdr:col>17</xdr:col>
      <xdr:colOff>69635</xdr:colOff>
      <xdr:row>73</xdr:row>
      <xdr:rowOff>98084</xdr:rowOff>
    </xdr:to>
    <xdr:pic>
      <xdr:nvPicPr>
        <xdr:cNvPr id="3" name="Imagen 2"/>
        <xdr:cNvPicPr>
          <a:picLocks noChangeAspect="1"/>
        </xdr:cNvPicPr>
      </xdr:nvPicPr>
      <xdr:blipFill>
        <a:blip xmlns:r="http://schemas.openxmlformats.org/officeDocument/2006/relationships" r:embed="rId2"/>
        <a:stretch>
          <a:fillRect/>
        </a:stretch>
      </xdr:blipFill>
      <xdr:spPr>
        <a:xfrm>
          <a:off x="6858000" y="4389121"/>
          <a:ext cx="3971075" cy="2981132"/>
        </a:xfrm>
        <a:prstGeom prst="rect">
          <a:avLst/>
        </a:prstGeom>
      </xdr:spPr>
    </xdr:pic>
    <xdr:clientData/>
  </xdr:twoCellAnchor>
  <xdr:twoCellAnchor editAs="oneCell">
    <xdr:from>
      <xdr:col>16</xdr:col>
      <xdr:colOff>305947</xdr:colOff>
      <xdr:row>17</xdr:row>
      <xdr:rowOff>266700</xdr:rowOff>
    </xdr:from>
    <xdr:to>
      <xdr:col>21</xdr:col>
      <xdr:colOff>85044</xdr:colOff>
      <xdr:row>88</xdr:row>
      <xdr:rowOff>141085</xdr:rowOff>
    </xdr:to>
    <xdr:pic>
      <xdr:nvPicPr>
        <xdr:cNvPr id="4" name="Imagen 3"/>
        <xdr:cNvPicPr>
          <a:picLocks noChangeAspect="1"/>
        </xdr:cNvPicPr>
      </xdr:nvPicPr>
      <xdr:blipFill>
        <a:blip xmlns:r="http://schemas.openxmlformats.org/officeDocument/2006/relationships" r:embed="rId3"/>
        <a:stretch>
          <a:fillRect/>
        </a:stretch>
      </xdr:blipFill>
      <xdr:spPr>
        <a:xfrm>
          <a:off x="10272907" y="4229100"/>
          <a:ext cx="3741497" cy="5927355"/>
        </a:xfrm>
        <a:prstGeom prst="rect">
          <a:avLst/>
        </a:prstGeom>
      </xdr:spPr>
    </xdr:pic>
    <xdr:clientData/>
  </xdr:twoCellAnchor>
  <xdr:twoCellAnchor editAs="oneCell">
    <xdr:from>
      <xdr:col>13</xdr:col>
      <xdr:colOff>44824</xdr:colOff>
      <xdr:row>12</xdr:row>
      <xdr:rowOff>295835</xdr:rowOff>
    </xdr:from>
    <xdr:to>
      <xdr:col>31</xdr:col>
      <xdr:colOff>387587</xdr:colOff>
      <xdr:row>72</xdr:row>
      <xdr:rowOff>17084</xdr:rowOff>
    </xdr:to>
    <xdr:pic>
      <xdr:nvPicPr>
        <xdr:cNvPr id="5" name="Imagen 4"/>
        <xdr:cNvPicPr>
          <a:picLocks noChangeAspect="1"/>
        </xdr:cNvPicPr>
      </xdr:nvPicPr>
      <xdr:blipFill>
        <a:blip xmlns:r="http://schemas.openxmlformats.org/officeDocument/2006/relationships" r:embed="rId4"/>
        <a:stretch>
          <a:fillRect/>
        </a:stretch>
      </xdr:blipFill>
      <xdr:spPr>
        <a:xfrm>
          <a:off x="7602071" y="2465294"/>
          <a:ext cx="14542857" cy="2276190"/>
        </a:xfrm>
        <a:prstGeom prst="rect">
          <a:avLst/>
        </a:prstGeom>
      </xdr:spPr>
    </xdr:pic>
    <xdr:clientData/>
  </xdr:twoCellAnchor>
  <xdr:twoCellAnchor editAs="oneCell">
    <xdr:from>
      <xdr:col>12</xdr:col>
      <xdr:colOff>421342</xdr:colOff>
      <xdr:row>74</xdr:row>
      <xdr:rowOff>35859</xdr:rowOff>
    </xdr:from>
    <xdr:to>
      <xdr:col>28</xdr:col>
      <xdr:colOff>688105</xdr:colOff>
      <xdr:row>94</xdr:row>
      <xdr:rowOff>143557</xdr:rowOff>
    </xdr:to>
    <xdr:pic>
      <xdr:nvPicPr>
        <xdr:cNvPr id="6" name="Imagen 5"/>
        <xdr:cNvPicPr>
          <a:picLocks noChangeAspect="1"/>
        </xdr:cNvPicPr>
      </xdr:nvPicPr>
      <xdr:blipFill>
        <a:blip xmlns:r="http://schemas.openxmlformats.org/officeDocument/2006/relationships" r:embed="rId5"/>
        <a:stretch>
          <a:fillRect/>
        </a:stretch>
      </xdr:blipFill>
      <xdr:spPr>
        <a:xfrm>
          <a:off x="7135907" y="5100918"/>
          <a:ext cx="12942857" cy="35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rq.%20JIMENA\LICEO%20UDENAR%202008\Liceo%20Tecnico\II%20ETAPA%20LICEO\017-TERMINOS\EVALUACI&#211;N%20INV%20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TECNICA"/>
      <sheetName val="CORRECCION VALOR"/>
      <sheetName val="PUNTAJE"/>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view="pageBreakPreview" zoomScale="60" zoomScaleNormal="60" zoomScalePageLayoutView="30" workbookViewId="0">
      <selection activeCell="B7" sqref="B7"/>
    </sheetView>
  </sheetViews>
  <sheetFormatPr baseColWidth="10" defaultColWidth="11.42578125" defaultRowHeight="12.75" x14ac:dyDescent="0.2"/>
  <cols>
    <col min="1" max="1" width="4.140625" style="2" customWidth="1"/>
    <col min="2" max="2" width="7.28515625" style="1" customWidth="1"/>
    <col min="3" max="3" width="30.28515625" style="2" customWidth="1"/>
    <col min="4" max="5" width="8" style="2" customWidth="1"/>
    <col min="6" max="7" width="10.140625" style="2" customWidth="1"/>
    <col min="8" max="11" width="8" style="2" customWidth="1"/>
    <col min="12" max="12" width="7" style="16" customWidth="1"/>
    <col min="13" max="13" width="7" style="17" customWidth="1"/>
    <col min="14" max="14" width="9.140625" style="16" hidden="1" customWidth="1"/>
    <col min="15" max="15" width="9.28515625" style="16" hidden="1" customWidth="1"/>
    <col min="16" max="16" width="14.85546875" style="16" customWidth="1"/>
    <col min="17" max="17" width="6.85546875" style="2" customWidth="1"/>
    <col min="18" max="16384" width="11.42578125" style="2"/>
  </cols>
  <sheetData>
    <row r="1" spans="2:16" x14ac:dyDescent="0.2">
      <c r="B1" s="716" t="s">
        <v>0</v>
      </c>
      <c r="C1" s="716"/>
      <c r="D1" s="716"/>
      <c r="E1" s="716"/>
      <c r="F1" s="716"/>
      <c r="G1" s="716"/>
      <c r="H1" s="716"/>
      <c r="I1" s="716"/>
      <c r="J1" s="716"/>
      <c r="K1" s="716"/>
      <c r="L1" s="716"/>
      <c r="M1" s="716"/>
      <c r="N1" s="716"/>
      <c r="O1" s="716"/>
      <c r="P1" s="716"/>
    </row>
    <row r="2" spans="2:16" ht="13.15" x14ac:dyDescent="0.25">
      <c r="B2" s="716" t="s">
        <v>1</v>
      </c>
      <c r="C2" s="716"/>
      <c r="D2" s="716"/>
      <c r="E2" s="716"/>
      <c r="F2" s="716"/>
      <c r="G2" s="716"/>
      <c r="H2" s="716"/>
      <c r="I2" s="716"/>
      <c r="J2" s="716"/>
      <c r="K2" s="716"/>
      <c r="L2" s="716"/>
      <c r="M2" s="716"/>
      <c r="N2" s="716"/>
      <c r="O2" s="716"/>
      <c r="P2" s="716"/>
    </row>
    <row r="3" spans="2:16" ht="9.75" customHeight="1" x14ac:dyDescent="0.25"/>
    <row r="4" spans="2:16" ht="13.15" x14ac:dyDescent="0.25">
      <c r="B4" s="718" t="s">
        <v>363</v>
      </c>
      <c r="C4" s="719"/>
      <c r="D4" s="719"/>
      <c r="E4" s="719"/>
      <c r="F4" s="719"/>
      <c r="G4" s="719"/>
      <c r="H4" s="719"/>
      <c r="I4" s="719"/>
      <c r="J4" s="719"/>
      <c r="K4" s="719"/>
      <c r="L4" s="719"/>
      <c r="M4" s="719"/>
      <c r="N4" s="719"/>
      <c r="O4" s="719"/>
      <c r="P4" s="719"/>
    </row>
    <row r="5" spans="2:16" ht="26.25" customHeight="1" x14ac:dyDescent="0.2">
      <c r="B5" s="720" t="s">
        <v>362</v>
      </c>
      <c r="C5" s="720"/>
      <c r="D5" s="720"/>
      <c r="E5" s="720"/>
      <c r="F5" s="720"/>
      <c r="G5" s="720"/>
      <c r="H5" s="720"/>
      <c r="I5" s="720"/>
      <c r="J5" s="720"/>
      <c r="K5" s="720"/>
      <c r="L5" s="720"/>
      <c r="M5" s="720"/>
      <c r="N5" s="720"/>
      <c r="O5" s="720"/>
      <c r="P5" s="720"/>
    </row>
    <row r="6" spans="2:16" ht="13.15" x14ac:dyDescent="0.25">
      <c r="B6" s="716" t="s">
        <v>589</v>
      </c>
      <c r="C6" s="716"/>
      <c r="D6" s="716"/>
      <c r="E6" s="716"/>
      <c r="F6" s="716"/>
      <c r="G6" s="716"/>
      <c r="H6" s="716"/>
      <c r="I6" s="716"/>
      <c r="J6" s="716"/>
      <c r="K6" s="716"/>
      <c r="L6" s="716"/>
      <c r="M6" s="716"/>
      <c r="N6" s="716"/>
      <c r="O6" s="716"/>
      <c r="P6" s="716"/>
    </row>
    <row r="7" spans="2:16" ht="13.15" x14ac:dyDescent="0.25">
      <c r="C7" s="3"/>
      <c r="D7" s="3"/>
      <c r="E7" s="3"/>
      <c r="F7" s="3"/>
      <c r="G7" s="3"/>
      <c r="H7" s="3"/>
      <c r="I7" s="3"/>
      <c r="J7" s="3"/>
      <c r="K7" s="3"/>
      <c r="L7" s="156"/>
      <c r="M7" s="157"/>
      <c r="N7" s="156"/>
      <c r="O7" s="156"/>
      <c r="P7" s="156"/>
    </row>
    <row r="8" spans="2:16" ht="13.15" x14ac:dyDescent="0.25">
      <c r="B8" s="716" t="s">
        <v>167</v>
      </c>
      <c r="C8" s="716"/>
      <c r="D8" s="716"/>
      <c r="E8" s="716"/>
      <c r="F8" s="716"/>
      <c r="G8" s="716"/>
      <c r="H8" s="716"/>
      <c r="I8" s="716"/>
      <c r="J8" s="716"/>
      <c r="K8" s="716"/>
      <c r="L8" s="716"/>
      <c r="M8" s="716"/>
      <c r="N8" s="716"/>
      <c r="O8" s="716"/>
      <c r="P8" s="716"/>
    </row>
    <row r="9" spans="2:16" ht="6" customHeight="1" x14ac:dyDescent="0.25"/>
    <row r="11" spans="2:16" ht="13.9" thickBot="1" x14ac:dyDescent="0.3"/>
    <row r="12" spans="2:16" s="3" customFormat="1" ht="62.25" customHeight="1" thickBot="1" x14ac:dyDescent="0.25">
      <c r="B12" s="721" t="s">
        <v>2</v>
      </c>
      <c r="C12" s="743" t="s">
        <v>3</v>
      </c>
      <c r="D12" s="726" t="s">
        <v>95</v>
      </c>
      <c r="E12" s="230" t="s">
        <v>128</v>
      </c>
      <c r="F12" s="229"/>
      <c r="G12" s="229"/>
      <c r="H12" s="229"/>
      <c r="I12" s="229"/>
      <c r="J12" s="229"/>
      <c r="K12" s="231"/>
      <c r="L12" s="230" t="s">
        <v>104</v>
      </c>
      <c r="M12" s="231"/>
      <c r="N12" s="146"/>
      <c r="O12" s="146"/>
      <c r="P12" s="729" t="s">
        <v>4</v>
      </c>
    </row>
    <row r="13" spans="2:16" s="168" customFormat="1" ht="28.5" customHeight="1" x14ac:dyDescent="0.15">
      <c r="B13" s="722"/>
      <c r="C13" s="744"/>
      <c r="D13" s="727"/>
      <c r="E13" s="735" t="s">
        <v>114</v>
      </c>
      <c r="F13" s="737" t="s">
        <v>116</v>
      </c>
      <c r="G13" s="737" t="s">
        <v>121</v>
      </c>
      <c r="H13" s="737" t="s">
        <v>117</v>
      </c>
      <c r="I13" s="737" t="s">
        <v>118</v>
      </c>
      <c r="J13" s="737" t="s">
        <v>119</v>
      </c>
      <c r="K13" s="739" t="s">
        <v>120</v>
      </c>
      <c r="L13" s="741" t="s">
        <v>111</v>
      </c>
      <c r="M13" s="724" t="s">
        <v>112</v>
      </c>
      <c r="N13" s="732" t="s">
        <v>15</v>
      </c>
      <c r="O13" s="733"/>
      <c r="P13" s="730"/>
    </row>
    <row r="14" spans="2:16" s="168" customFormat="1" ht="166.5" customHeight="1" thickBot="1" x14ac:dyDescent="0.2">
      <c r="B14" s="723"/>
      <c r="C14" s="745"/>
      <c r="D14" s="728"/>
      <c r="E14" s="736"/>
      <c r="F14" s="738"/>
      <c r="G14" s="738"/>
      <c r="H14" s="738"/>
      <c r="I14" s="738"/>
      <c r="J14" s="738"/>
      <c r="K14" s="740"/>
      <c r="L14" s="742"/>
      <c r="M14" s="725"/>
      <c r="N14" s="228" t="s">
        <v>13</v>
      </c>
      <c r="O14" s="201" t="s">
        <v>14</v>
      </c>
      <c r="P14" s="731"/>
    </row>
    <row r="15" spans="2:16" s="167" customFormat="1" ht="36.6" customHeight="1" x14ac:dyDescent="0.3">
      <c r="B15" s="249" t="s">
        <v>6</v>
      </c>
      <c r="C15" s="250" t="s">
        <v>219</v>
      </c>
      <c r="D15" s="245" t="s">
        <v>90</v>
      </c>
      <c r="E15" s="232" t="s">
        <v>115</v>
      </c>
      <c r="F15" s="233" t="s">
        <v>115</v>
      </c>
      <c r="G15" s="233" t="s">
        <v>90</v>
      </c>
      <c r="H15" s="233" t="s">
        <v>115</v>
      </c>
      <c r="I15" s="233" t="s">
        <v>90</v>
      </c>
      <c r="J15" s="233" t="s">
        <v>115</v>
      </c>
      <c r="K15" s="234" t="s">
        <v>115</v>
      </c>
      <c r="L15" s="241" t="e">
        <f>+#REF!</f>
        <v>#REF!</v>
      </c>
      <c r="M15" s="242" t="e">
        <f>+#REF!</f>
        <v>#REF!</v>
      </c>
      <c r="N15" s="251"/>
      <c r="O15" s="252"/>
      <c r="P15" s="253" t="s">
        <v>122</v>
      </c>
    </row>
    <row r="16" spans="2:16" s="167" customFormat="1" ht="40.15" customHeight="1" x14ac:dyDescent="0.3">
      <c r="B16" s="175" t="s">
        <v>7</v>
      </c>
      <c r="C16" s="209" t="str">
        <f>+TECNICA!B15</f>
        <v>CONSORCIO EDUCAR 2019</v>
      </c>
      <c r="D16" s="246" t="s">
        <v>90</v>
      </c>
      <c r="E16" s="235"/>
      <c r="F16" s="165" t="s">
        <v>115</v>
      </c>
      <c r="G16" s="165"/>
      <c r="H16" s="165"/>
      <c r="I16" s="165"/>
      <c r="J16" s="165"/>
      <c r="K16" s="236"/>
      <c r="L16" s="293"/>
      <c r="M16" s="294"/>
      <c r="N16" s="240"/>
      <c r="O16" s="166"/>
      <c r="P16" s="295" t="s">
        <v>122</v>
      </c>
    </row>
    <row r="17" spans="2:24" s="167" customFormat="1" ht="32.25" customHeight="1" x14ac:dyDescent="0.25">
      <c r="B17" s="175" t="s">
        <v>106</v>
      </c>
      <c r="C17" s="209" t="s">
        <v>393</v>
      </c>
      <c r="D17" s="246" t="s">
        <v>90</v>
      </c>
      <c r="E17" s="235"/>
      <c r="F17" s="165" t="s">
        <v>115</v>
      </c>
      <c r="G17" s="165"/>
      <c r="H17" s="165"/>
      <c r="I17" s="165"/>
      <c r="J17" s="165"/>
      <c r="K17" s="236"/>
      <c r="L17" s="293"/>
      <c r="M17" s="294"/>
      <c r="N17" s="240"/>
      <c r="O17" s="166"/>
      <c r="P17" s="295" t="s">
        <v>122</v>
      </c>
    </row>
    <row r="18" spans="2:24" s="167" customFormat="1" ht="10.15" x14ac:dyDescent="0.3">
      <c r="B18" s="175" t="s">
        <v>107</v>
      </c>
      <c r="C18" s="209" t="s">
        <v>368</v>
      </c>
      <c r="D18" s="246" t="s">
        <v>90</v>
      </c>
      <c r="E18" s="235"/>
      <c r="F18" s="165" t="s">
        <v>115</v>
      </c>
      <c r="G18" s="165"/>
      <c r="H18" s="165"/>
      <c r="I18" s="165"/>
      <c r="J18" s="165"/>
      <c r="K18" s="236"/>
      <c r="L18" s="293"/>
      <c r="M18" s="294"/>
      <c r="N18" s="240"/>
      <c r="O18" s="166"/>
      <c r="P18" s="295" t="s">
        <v>122</v>
      </c>
    </row>
    <row r="19" spans="2:24" s="167" customFormat="1" ht="20.45" x14ac:dyDescent="0.3">
      <c r="B19" s="175" t="s">
        <v>130</v>
      </c>
      <c r="C19" s="209" t="s">
        <v>394</v>
      </c>
      <c r="D19" s="246" t="s">
        <v>90</v>
      </c>
      <c r="E19" s="235"/>
      <c r="F19" s="165" t="s">
        <v>115</v>
      </c>
      <c r="G19" s="165"/>
      <c r="H19" s="165"/>
      <c r="I19" s="165"/>
      <c r="J19" s="165"/>
      <c r="K19" s="236"/>
      <c r="L19" s="293"/>
      <c r="M19" s="294"/>
      <c r="N19" s="240"/>
      <c r="O19" s="166"/>
      <c r="P19" s="295" t="s">
        <v>122</v>
      </c>
    </row>
    <row r="20" spans="2:24" s="18" customFormat="1" ht="13.9" x14ac:dyDescent="0.3">
      <c r="B20" s="175" t="s">
        <v>131</v>
      </c>
      <c r="C20" s="209" t="s">
        <v>429</v>
      </c>
      <c r="D20" s="247" t="s">
        <v>90</v>
      </c>
      <c r="E20" s="237"/>
      <c r="F20" s="164" t="s">
        <v>115</v>
      </c>
      <c r="G20" s="164"/>
      <c r="H20" s="164"/>
      <c r="I20" s="164"/>
      <c r="J20" s="164"/>
      <c r="K20" s="238"/>
      <c r="L20" s="293"/>
      <c r="M20" s="294"/>
      <c r="N20" s="240"/>
      <c r="O20" s="166"/>
      <c r="P20" s="295" t="s">
        <v>122</v>
      </c>
    </row>
    <row r="21" spans="2:24" s="18" customFormat="1" ht="13.9" x14ac:dyDescent="0.3">
      <c r="B21" s="175" t="s">
        <v>132</v>
      </c>
      <c r="C21" s="209" t="s">
        <v>302</v>
      </c>
      <c r="D21" s="247" t="s">
        <v>90</v>
      </c>
      <c r="E21" s="237"/>
      <c r="F21" s="164" t="s">
        <v>115</v>
      </c>
      <c r="G21" s="164"/>
      <c r="H21" s="164"/>
      <c r="I21" s="164"/>
      <c r="J21" s="164"/>
      <c r="K21" s="238"/>
      <c r="L21" s="293"/>
      <c r="M21" s="294"/>
      <c r="N21" s="240"/>
      <c r="O21" s="166"/>
      <c r="P21" s="295" t="s">
        <v>122</v>
      </c>
    </row>
    <row r="22" spans="2:24" s="18" customFormat="1" ht="13.9" hidden="1" x14ac:dyDescent="0.3">
      <c r="B22" s="175" t="s">
        <v>133</v>
      </c>
      <c r="C22" s="209"/>
      <c r="D22" s="247"/>
      <c r="E22" s="237"/>
      <c r="F22" s="164"/>
      <c r="G22" s="164"/>
      <c r="H22" s="164"/>
      <c r="I22" s="164"/>
      <c r="J22" s="164"/>
      <c r="K22" s="238"/>
      <c r="L22" s="293"/>
      <c r="M22" s="294"/>
      <c r="N22" s="240"/>
      <c r="O22" s="166"/>
      <c r="P22" s="210"/>
    </row>
    <row r="23" spans="2:24" s="18" customFormat="1" ht="14.45" hidden="1" thickBot="1" x14ac:dyDescent="0.35">
      <c r="B23" s="296" t="s">
        <v>134</v>
      </c>
      <c r="C23" s="254"/>
      <c r="D23" s="297"/>
      <c r="E23" s="298"/>
      <c r="F23" s="299"/>
      <c r="G23" s="299"/>
      <c r="H23" s="299"/>
      <c r="I23" s="299"/>
      <c r="J23" s="299"/>
      <c r="K23" s="300"/>
      <c r="L23" s="301"/>
      <c r="M23" s="302"/>
      <c r="N23" s="255"/>
      <c r="O23" s="256"/>
      <c r="P23" s="303"/>
    </row>
    <row r="24" spans="2:24" s="18" customFormat="1" ht="33.75" hidden="1" customHeight="1" thickBot="1" x14ac:dyDescent="0.35">
      <c r="B24" s="286"/>
      <c r="C24" s="287"/>
      <c r="D24" s="288"/>
      <c r="E24" s="289"/>
      <c r="F24" s="290"/>
      <c r="G24" s="290"/>
      <c r="H24" s="290"/>
      <c r="I24" s="290"/>
      <c r="J24" s="290"/>
      <c r="K24" s="291"/>
      <c r="L24" s="243" t="e">
        <f>+#REF!</f>
        <v>#REF!</v>
      </c>
      <c r="M24" s="244" t="e">
        <f>+#REF!</f>
        <v>#REF!</v>
      </c>
      <c r="N24" s="239"/>
      <c r="O24" s="176"/>
      <c r="P24" s="292"/>
    </row>
    <row r="25" spans="2:24" ht="13.15" x14ac:dyDescent="0.25">
      <c r="L25" s="174"/>
      <c r="N25" s="174"/>
      <c r="O25" s="174"/>
      <c r="P25" s="174"/>
    </row>
    <row r="26" spans="2:24" ht="24" customHeight="1" x14ac:dyDescent="0.25">
      <c r="C26" s="248" t="s">
        <v>94</v>
      </c>
    </row>
    <row r="27" spans="2:24" ht="13.15" x14ac:dyDescent="0.25">
      <c r="B27" s="734"/>
      <c r="C27" s="734"/>
      <c r="D27" s="734"/>
      <c r="E27" s="734"/>
      <c r="F27" s="734"/>
      <c r="G27" s="734"/>
      <c r="H27" s="734"/>
      <c r="I27" s="734"/>
      <c r="J27" s="734"/>
      <c r="K27" s="734"/>
      <c r="L27" s="734"/>
      <c r="M27" s="734"/>
      <c r="N27" s="734"/>
      <c r="O27" s="734"/>
      <c r="P27" s="734"/>
    </row>
    <row r="28" spans="2:24" ht="13.15" x14ac:dyDescent="0.25">
      <c r="B28" s="746"/>
      <c r="C28" s="746"/>
      <c r="D28" s="746"/>
      <c r="E28" s="746"/>
      <c r="F28" s="746"/>
      <c r="G28" s="746"/>
      <c r="H28" s="746"/>
      <c r="I28" s="746"/>
      <c r="J28" s="746"/>
      <c r="K28" s="746"/>
      <c r="L28" s="746"/>
      <c r="M28" s="746"/>
      <c r="N28" s="746"/>
      <c r="O28" s="746"/>
      <c r="P28" s="746"/>
    </row>
    <row r="29" spans="2:24" x14ac:dyDescent="0.2">
      <c r="B29" s="734"/>
      <c r="C29" s="734"/>
      <c r="D29" s="734"/>
      <c r="E29" s="734"/>
      <c r="F29" s="734"/>
      <c r="G29" s="734"/>
      <c r="H29" s="734"/>
      <c r="I29" s="734"/>
      <c r="J29" s="734"/>
      <c r="K29" s="734"/>
      <c r="L29" s="734"/>
      <c r="M29" s="734"/>
      <c r="N29" s="734"/>
      <c r="O29" s="734"/>
      <c r="P29" s="734"/>
      <c r="Q29" s="717" t="s">
        <v>124</v>
      </c>
      <c r="R29" s="717"/>
      <c r="S29" s="717"/>
      <c r="T29" s="717"/>
      <c r="U29" s="717"/>
      <c r="V29" s="717"/>
      <c r="W29" s="717"/>
      <c r="X29" s="717"/>
    </row>
    <row r="30" spans="2:24" ht="13.15" x14ac:dyDescent="0.25">
      <c r="B30" s="734"/>
      <c r="C30" s="734"/>
      <c r="D30" s="734"/>
      <c r="E30" s="734"/>
      <c r="F30" s="734"/>
      <c r="G30" s="734"/>
      <c r="H30" s="734"/>
      <c r="I30" s="734"/>
      <c r="J30" s="734"/>
      <c r="K30" s="734"/>
      <c r="L30" s="734"/>
      <c r="M30" s="734"/>
      <c r="N30" s="734"/>
      <c r="O30" s="734"/>
      <c r="P30" s="734"/>
    </row>
    <row r="31" spans="2:24" ht="39.75" customHeight="1" x14ac:dyDescent="0.25">
      <c r="B31" s="204" t="s">
        <v>105</v>
      </c>
      <c r="C31" s="200"/>
      <c r="D31" s="200"/>
      <c r="E31" s="200"/>
      <c r="F31" s="200"/>
      <c r="G31" s="200"/>
      <c r="H31" s="200"/>
      <c r="I31" s="227" t="s">
        <v>103</v>
      </c>
      <c r="K31" s="200"/>
      <c r="L31" s="200"/>
      <c r="M31" s="200"/>
      <c r="N31" s="200"/>
      <c r="O31" s="200"/>
      <c r="P31" s="200"/>
      <c r="Q31" s="199"/>
      <c r="R31" s="199">
        <v>150</v>
      </c>
    </row>
    <row r="32" spans="2:24" ht="39.75" customHeight="1" x14ac:dyDescent="0.25">
      <c r="B32" s="206"/>
      <c r="C32" s="207"/>
      <c r="D32" s="208"/>
      <c r="E32" s="226"/>
      <c r="F32" s="226"/>
      <c r="G32" s="226"/>
      <c r="H32" s="226"/>
      <c r="I32" s="208"/>
      <c r="J32" s="208"/>
      <c r="K32" s="208"/>
      <c r="L32" s="208"/>
      <c r="M32" s="208"/>
      <c r="N32" s="208"/>
      <c r="O32" s="208"/>
      <c r="P32" s="208"/>
      <c r="Q32" s="174"/>
      <c r="R32" s="174">
        <v>828116</v>
      </c>
    </row>
    <row r="33" spans="1:18" ht="13.15" x14ac:dyDescent="0.25">
      <c r="A33" s="159"/>
      <c r="B33" s="159" t="s">
        <v>91</v>
      </c>
      <c r="J33" s="1" t="s">
        <v>123</v>
      </c>
      <c r="L33" s="2"/>
      <c r="M33" s="2"/>
      <c r="N33" s="2"/>
      <c r="O33" s="2"/>
      <c r="P33" s="257"/>
      <c r="R33" s="2">
        <f>+R32*R31</f>
        <v>124217400</v>
      </c>
    </row>
    <row r="34" spans="1:18" ht="13.15" x14ac:dyDescent="0.25">
      <c r="A34" s="160"/>
      <c r="B34" s="160" t="s">
        <v>92</v>
      </c>
      <c r="J34" s="265" t="s">
        <v>127</v>
      </c>
      <c r="L34" s="2"/>
      <c r="M34" s="2"/>
      <c r="N34" s="2"/>
      <c r="O34" s="2"/>
      <c r="P34" s="203"/>
    </row>
    <row r="35" spans="1:18" ht="13.15" x14ac:dyDescent="0.25">
      <c r="B35" s="225" t="s">
        <v>110</v>
      </c>
      <c r="C35" s="266"/>
      <c r="L35" s="199"/>
      <c r="N35" s="199"/>
      <c r="O35" s="199"/>
      <c r="P35" s="199"/>
    </row>
    <row r="36" spans="1:18" ht="13.15" x14ac:dyDescent="0.25">
      <c r="B36" s="204"/>
      <c r="C36" s="200"/>
      <c r="D36" s="200"/>
      <c r="E36" s="200"/>
      <c r="F36" s="200"/>
      <c r="G36" s="200"/>
      <c r="H36" s="200"/>
      <c r="I36" s="200"/>
      <c r="J36" s="200"/>
      <c r="K36" s="200"/>
      <c r="L36" s="200"/>
      <c r="M36" s="200"/>
      <c r="N36" s="200"/>
      <c r="O36" s="199"/>
      <c r="P36" s="199"/>
    </row>
  </sheetData>
  <mergeCells count="25">
    <mergeCell ref="B30:P30"/>
    <mergeCell ref="E13:E14"/>
    <mergeCell ref="F13:F14"/>
    <mergeCell ref="G13:G14"/>
    <mergeCell ref="H13:H14"/>
    <mergeCell ref="I13:I14"/>
    <mergeCell ref="J13:J14"/>
    <mergeCell ref="K13:K14"/>
    <mergeCell ref="B27:P27"/>
    <mergeCell ref="L13:L14"/>
    <mergeCell ref="C12:C14"/>
    <mergeCell ref="B28:P28"/>
    <mergeCell ref="B1:P1"/>
    <mergeCell ref="B2:P2"/>
    <mergeCell ref="Q29:X29"/>
    <mergeCell ref="B4:P4"/>
    <mergeCell ref="B5:P5"/>
    <mergeCell ref="B6:P6"/>
    <mergeCell ref="B8:P8"/>
    <mergeCell ref="B12:B14"/>
    <mergeCell ref="M13:M14"/>
    <mergeCell ref="D12:D14"/>
    <mergeCell ref="P12:P14"/>
    <mergeCell ref="N13:O13"/>
    <mergeCell ref="B29:P29"/>
  </mergeCells>
  <pageMargins left="0.70866141732283472" right="0.70866141732283472" top="0.74803149606299213" bottom="0.74803149606299213" header="0.31496062992125984" footer="0.31496062992125984"/>
  <pageSetup paperSize="122" scale="66" fitToHeight="0" orientation="portrait" verticalDpi="300" r:id="rId1"/>
  <headerFooter alignWithMargins="0"/>
  <colBreaks count="1" manualBreakCount="1">
    <brk id="16"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tabSelected="1" topLeftCell="A2" zoomScale="85" zoomScaleNormal="85" zoomScaleSheetLayoutView="70" workbookViewId="0">
      <selection activeCell="A7" sqref="A7:L7"/>
    </sheetView>
  </sheetViews>
  <sheetFormatPr baseColWidth="10" defaultRowHeight="15" x14ac:dyDescent="0.25"/>
  <cols>
    <col min="1" max="1" width="5.5703125" customWidth="1"/>
    <col min="2" max="2" width="41.28515625" customWidth="1"/>
    <col min="3" max="3" width="24.5703125" customWidth="1"/>
    <col min="4" max="4" width="27.140625" customWidth="1"/>
    <col min="5" max="5" width="14" bestFit="1" customWidth="1"/>
    <col min="6" max="6" width="7.7109375" customWidth="1"/>
    <col min="7" max="7" width="23.85546875" customWidth="1"/>
    <col min="8" max="8" width="12.42578125" customWidth="1"/>
    <col min="9" max="9" width="10.7109375" customWidth="1"/>
    <col min="10" max="10" width="10.5703125" customWidth="1"/>
    <col min="11" max="11" width="11.5703125" customWidth="1"/>
    <col min="12" max="12" width="13.7109375" bestFit="1" customWidth="1"/>
    <col min="13" max="13" width="8.85546875" bestFit="1" customWidth="1"/>
    <col min="14" max="14" width="15.42578125" style="258" customWidth="1"/>
    <col min="15" max="15" width="23.42578125" bestFit="1" customWidth="1"/>
  </cols>
  <sheetData>
    <row r="1" spans="1:20" x14ac:dyDescent="0.25">
      <c r="A1" s="7" t="str">
        <f>Experiencia!B1</f>
        <v>UNIVERSIDAD DE NARIÑO</v>
      </c>
    </row>
    <row r="2" spans="1:20" x14ac:dyDescent="0.25">
      <c r="A2" s="7" t="s">
        <v>1</v>
      </c>
    </row>
    <row r="3" spans="1:20" hidden="1" x14ac:dyDescent="0.25"/>
    <row r="5" spans="1:20" x14ac:dyDescent="0.25">
      <c r="A5" s="747" t="str">
        <f>Experiencia!B4</f>
        <v>CONVOCATORIA PUBLICA No. 119602 de 2019</v>
      </c>
      <c r="B5" s="747"/>
      <c r="C5" s="747"/>
      <c r="D5" s="747"/>
      <c r="E5" s="747"/>
      <c r="F5" s="747"/>
      <c r="G5" s="747"/>
      <c r="H5" s="747"/>
      <c r="I5" s="747"/>
      <c r="J5" s="747"/>
      <c r="K5" s="747"/>
      <c r="L5" s="747"/>
      <c r="M5" s="277"/>
      <c r="N5" s="259"/>
      <c r="O5" s="5"/>
      <c r="P5" s="5"/>
      <c r="Q5" s="5"/>
      <c r="R5" s="5"/>
      <c r="S5" s="5"/>
      <c r="T5" s="5"/>
    </row>
    <row r="6" spans="1:20" ht="34.5" customHeight="1" x14ac:dyDescent="0.25">
      <c r="A6" s="748" t="str">
        <f>Experiencia!B5</f>
        <v>OBJETO: CONSTRUCCION SEGUNDA FASE EDIFICIO FACE, BLOQUE 1, SECTOR NORTE, UNIVERSIDAD DE NARIÑO SEDE TOROBAJO - DEPARTAMENTO DE NARIÑO.</v>
      </c>
      <c r="B6" s="748"/>
      <c r="C6" s="748"/>
      <c r="D6" s="748"/>
      <c r="E6" s="748"/>
      <c r="F6" s="748"/>
      <c r="G6" s="748"/>
      <c r="H6" s="748"/>
      <c r="I6" s="748"/>
      <c r="J6" s="748"/>
      <c r="K6" s="748"/>
      <c r="L6" s="748"/>
      <c r="M6" s="278"/>
      <c r="N6" s="260"/>
      <c r="O6" s="6"/>
      <c r="P6" s="6"/>
      <c r="Q6" s="6"/>
      <c r="R6" s="6"/>
      <c r="S6" s="6"/>
      <c r="T6" s="6"/>
    </row>
    <row r="7" spans="1:20" x14ac:dyDescent="0.25">
      <c r="A7" s="749" t="str">
        <f>Experiencia!B6</f>
        <v>FECHA:   6 de septiembre de 2019</v>
      </c>
      <c r="B7" s="749"/>
      <c r="C7" s="749"/>
      <c r="D7" s="749"/>
      <c r="E7" s="749"/>
      <c r="F7" s="749"/>
      <c r="G7" s="749"/>
      <c r="H7" s="749"/>
      <c r="I7" s="749"/>
      <c r="J7" s="749"/>
      <c r="K7" s="749"/>
      <c r="L7" s="749"/>
      <c r="M7" s="279"/>
      <c r="N7" s="260"/>
      <c r="O7" s="6"/>
      <c r="P7" s="6"/>
      <c r="Q7" s="6"/>
      <c r="R7" s="6"/>
      <c r="S7" s="6"/>
      <c r="T7" s="6"/>
    </row>
    <row r="9" spans="1:20" x14ac:dyDescent="0.25">
      <c r="A9" s="749" t="str">
        <f>+Experiencia!B8</f>
        <v>SECCION 14. EVALUACION DE LAS OFERTAS - ASIGNACION DE PUNTAJE</v>
      </c>
      <c r="B9" s="749"/>
      <c r="C9" s="749"/>
      <c r="D9" s="749"/>
      <c r="E9" s="749"/>
      <c r="F9" s="749"/>
      <c r="G9" s="749"/>
      <c r="H9" s="749"/>
      <c r="I9" s="749"/>
      <c r="J9" s="749"/>
      <c r="K9" s="749"/>
      <c r="L9" s="749"/>
      <c r="M9" s="279"/>
    </row>
    <row r="11" spans="1:20" x14ac:dyDescent="0.25">
      <c r="A11" s="7"/>
    </row>
    <row r="12" spans="1:20" ht="29.45" customHeight="1" thickBot="1" x14ac:dyDescent="0.3"/>
    <row r="13" spans="1:20" ht="155.44999999999999" customHeight="1" x14ac:dyDescent="0.25">
      <c r="A13" s="419" t="s">
        <v>2</v>
      </c>
      <c r="B13" s="420" t="s">
        <v>3</v>
      </c>
      <c r="C13" s="421" t="s">
        <v>28</v>
      </c>
      <c r="D13" s="421" t="s">
        <v>32</v>
      </c>
      <c r="E13" s="443" t="s">
        <v>168</v>
      </c>
      <c r="F13" s="443" t="s">
        <v>169</v>
      </c>
      <c r="G13" s="422" t="s">
        <v>170</v>
      </c>
      <c r="H13" s="422" t="s">
        <v>171</v>
      </c>
      <c r="I13" s="422" t="s">
        <v>172</v>
      </c>
      <c r="J13" s="422" t="s">
        <v>173</v>
      </c>
      <c r="K13" s="422" t="s">
        <v>174</v>
      </c>
      <c r="L13" s="422" t="s">
        <v>175</v>
      </c>
      <c r="M13" s="422" t="s">
        <v>176</v>
      </c>
      <c r="N13" s="423" t="s">
        <v>113</v>
      </c>
      <c r="O13" s="424" t="s">
        <v>9</v>
      </c>
    </row>
    <row r="14" spans="1:20" s="391" customFormat="1" ht="16.899999999999999" customHeight="1" x14ac:dyDescent="0.25">
      <c r="A14" s="388" t="str">
        <f>Experiencia!B15</f>
        <v>001</v>
      </c>
      <c r="B14" s="425" t="s">
        <v>219</v>
      </c>
      <c r="C14" s="389"/>
      <c r="D14" s="389"/>
      <c r="E14" s="426"/>
      <c r="F14" s="426"/>
      <c r="G14" s="427"/>
      <c r="H14" s="428"/>
      <c r="I14" s="428"/>
      <c r="J14" s="429"/>
      <c r="K14" s="429"/>
      <c r="L14" s="429"/>
      <c r="M14" s="429"/>
      <c r="N14" s="430"/>
      <c r="O14" s="390" t="s">
        <v>122</v>
      </c>
      <c r="Q14" s="392"/>
    </row>
    <row r="15" spans="1:20" s="391" customFormat="1" ht="16.899999999999999" customHeight="1" x14ac:dyDescent="0.25">
      <c r="A15" s="388" t="str">
        <f>Experiencia!B16</f>
        <v>002</v>
      </c>
      <c r="B15" s="425" t="s">
        <v>262</v>
      </c>
      <c r="C15" s="389"/>
      <c r="D15" s="389"/>
      <c r="E15" s="426"/>
      <c r="F15" s="426"/>
      <c r="G15" s="427"/>
      <c r="H15" s="428"/>
      <c r="I15" s="428"/>
      <c r="J15" s="429"/>
      <c r="K15" s="429"/>
      <c r="L15" s="429"/>
      <c r="M15" s="429"/>
      <c r="N15" s="430"/>
      <c r="O15" s="390" t="s">
        <v>122</v>
      </c>
      <c r="Q15" s="392"/>
    </row>
    <row r="16" spans="1:20" s="391" customFormat="1" ht="30.75" x14ac:dyDescent="0.25">
      <c r="A16" s="388" t="str">
        <f>Experiencia!B17</f>
        <v>003</v>
      </c>
      <c r="B16" s="584" t="s">
        <v>393</v>
      </c>
      <c r="C16" s="389"/>
      <c r="D16" s="389"/>
      <c r="E16" s="431"/>
      <c r="F16" s="431"/>
      <c r="G16" s="427"/>
      <c r="H16" s="428"/>
      <c r="I16" s="428"/>
      <c r="J16" s="429"/>
      <c r="K16" s="429"/>
      <c r="L16" s="429"/>
      <c r="M16" s="429"/>
      <c r="N16" s="429"/>
      <c r="O16" s="390" t="s">
        <v>122</v>
      </c>
      <c r="Q16" s="392"/>
    </row>
    <row r="17" spans="1:18" s="391" customFormat="1" ht="16.899999999999999" customHeight="1" x14ac:dyDescent="0.25">
      <c r="A17" s="388" t="str">
        <f>Experiencia!B18</f>
        <v>004</v>
      </c>
      <c r="B17" s="425" t="s">
        <v>368</v>
      </c>
      <c r="C17" s="389"/>
      <c r="D17" s="389"/>
      <c r="E17" s="426"/>
      <c r="F17" s="426"/>
      <c r="G17" s="427"/>
      <c r="H17" s="428"/>
      <c r="I17" s="428"/>
      <c r="J17" s="429"/>
      <c r="K17" s="429"/>
      <c r="L17" s="429"/>
      <c r="M17" s="429"/>
      <c r="N17" s="430"/>
      <c r="O17" s="390" t="s">
        <v>122</v>
      </c>
      <c r="Q17" s="392"/>
    </row>
    <row r="18" spans="1:18" s="391" customFormat="1" ht="16.899999999999999" customHeight="1" x14ac:dyDescent="0.25">
      <c r="A18" s="388" t="str">
        <f>Experiencia!B19</f>
        <v>005</v>
      </c>
      <c r="B18" s="425" t="s">
        <v>394</v>
      </c>
      <c r="C18" s="389"/>
      <c r="D18" s="389"/>
      <c r="E18" s="426"/>
      <c r="F18" s="426"/>
      <c r="G18" s="427"/>
      <c r="H18" s="428"/>
      <c r="I18" s="428"/>
      <c r="J18" s="432"/>
      <c r="K18" s="432"/>
      <c r="L18" s="432"/>
      <c r="M18" s="432"/>
      <c r="N18" s="432"/>
      <c r="O18" s="390" t="s">
        <v>122</v>
      </c>
      <c r="Q18" s="392"/>
    </row>
    <row r="19" spans="1:18" s="391" customFormat="1" ht="16.899999999999999" customHeight="1" x14ac:dyDescent="0.25">
      <c r="A19" s="388" t="str">
        <f>Experiencia!B20</f>
        <v>006</v>
      </c>
      <c r="B19" s="623" t="s">
        <v>429</v>
      </c>
      <c r="C19" s="624">
        <v>1269161386</v>
      </c>
      <c r="D19" s="624">
        <f>+'PRECIO CORREGIDO'!D22</f>
        <v>1269161386.4786999</v>
      </c>
      <c r="E19" s="625"/>
      <c r="F19" s="625" t="s">
        <v>560</v>
      </c>
      <c r="G19" s="629">
        <f>+'PUNTAJE PRECIO'!H20</f>
        <v>99.025188106039707</v>
      </c>
      <c r="H19" s="630">
        <v>25</v>
      </c>
      <c r="I19" s="630">
        <v>25</v>
      </c>
      <c r="J19" s="626">
        <v>12.5</v>
      </c>
      <c r="K19" s="626">
        <v>4.0999999999999996</v>
      </c>
      <c r="L19" s="626">
        <v>20</v>
      </c>
      <c r="M19" s="626">
        <v>1.9</v>
      </c>
      <c r="N19" s="627">
        <f>SUM(G19:M19)</f>
        <v>187.52518810603971</v>
      </c>
      <c r="O19" s="628" t="s">
        <v>559</v>
      </c>
      <c r="Q19" s="392"/>
    </row>
    <row r="20" spans="1:18" s="391" customFormat="1" ht="16.899999999999999" customHeight="1" x14ac:dyDescent="0.25">
      <c r="A20" s="388" t="str">
        <f>Experiencia!B21</f>
        <v>007</v>
      </c>
      <c r="B20" s="425" t="s">
        <v>302</v>
      </c>
      <c r="C20" s="389"/>
      <c r="D20" s="389"/>
      <c r="E20" s="426"/>
      <c r="F20" s="426"/>
      <c r="G20" s="427"/>
      <c r="H20" s="428"/>
      <c r="I20" s="428"/>
      <c r="J20" s="432"/>
      <c r="K20" s="432"/>
      <c r="L20" s="432"/>
      <c r="M20" s="432"/>
      <c r="N20" s="432"/>
      <c r="O20" s="390" t="s">
        <v>122</v>
      </c>
      <c r="Q20" s="392"/>
    </row>
    <row r="21" spans="1:18" s="391" customFormat="1" ht="16.899999999999999" customHeight="1" x14ac:dyDescent="0.25">
      <c r="A21" s="388" t="str">
        <f>Experiencia!B22</f>
        <v>008</v>
      </c>
      <c r="B21" s="425"/>
      <c r="C21" s="389"/>
      <c r="D21" s="389"/>
      <c r="E21" s="426"/>
      <c r="F21" s="426"/>
      <c r="G21" s="427"/>
      <c r="H21" s="428"/>
      <c r="I21" s="428"/>
      <c r="J21" s="393"/>
      <c r="K21" s="393"/>
      <c r="L21" s="393"/>
      <c r="M21" s="393"/>
      <c r="N21" s="393"/>
      <c r="O21" s="390" t="s">
        <v>122</v>
      </c>
      <c r="Q21" s="392"/>
    </row>
    <row r="22" spans="1:18" s="391" customFormat="1" ht="16.5" x14ac:dyDescent="0.25">
      <c r="A22" s="388" t="str">
        <f>Experiencia!B23</f>
        <v>009</v>
      </c>
      <c r="B22" s="425"/>
      <c r="C22" s="389"/>
      <c r="D22" s="389"/>
      <c r="E22" s="431"/>
      <c r="F22" s="431"/>
      <c r="G22" s="427"/>
      <c r="H22" s="428"/>
      <c r="I22" s="428"/>
      <c r="J22" s="393"/>
      <c r="K22" s="393"/>
      <c r="L22" s="393"/>
      <c r="M22" s="393"/>
      <c r="N22" s="393"/>
      <c r="O22" s="390" t="s">
        <v>122</v>
      </c>
      <c r="Q22" s="392"/>
    </row>
    <row r="23" spans="1:18" s="10" customFormat="1" ht="18.75" customHeight="1" thickBot="1" x14ac:dyDescent="0.3">
      <c r="A23" s="8"/>
      <c r="B23" s="433"/>
      <c r="C23" s="9"/>
      <c r="D23" s="9"/>
      <c r="E23" s="434"/>
      <c r="F23" s="434"/>
      <c r="G23" s="9"/>
      <c r="H23" s="435"/>
      <c r="I23" s="435"/>
      <c r="J23" s="9"/>
      <c r="K23" s="9"/>
      <c r="L23" s="9"/>
      <c r="M23" s="9"/>
      <c r="N23" s="9"/>
      <c r="O23" s="20"/>
      <c r="Q23" s="15"/>
    </row>
    <row r="24" spans="1:18" x14ac:dyDescent="0.25">
      <c r="A24" s="19"/>
      <c r="N24" s="212"/>
      <c r="P24" s="258"/>
      <c r="R24" s="4"/>
    </row>
    <row r="25" spans="1:18" ht="15.75" x14ac:dyDescent="0.25">
      <c r="B25" s="11" t="s">
        <v>108</v>
      </c>
      <c r="C25" s="11"/>
      <c r="D25" s="21">
        <v>1288533826</v>
      </c>
      <c r="N25" s="261"/>
    </row>
    <row r="26" spans="1:18" ht="15.75" x14ac:dyDescent="0.25">
      <c r="B26" s="11" t="s">
        <v>18</v>
      </c>
      <c r="C26" s="11"/>
      <c r="D26" s="21">
        <f>D25*B26</f>
        <v>1159680443.4000001</v>
      </c>
      <c r="N26" s="258">
        <f>30500*1.16</f>
        <v>35380</v>
      </c>
    </row>
    <row r="27" spans="1:18" ht="18.75" x14ac:dyDescent="0.3">
      <c r="B27" s="12" t="s">
        <v>17</v>
      </c>
      <c r="C27" s="12"/>
      <c r="D27" s="177">
        <f>+'PUNTAJE PRECIO'!C70</f>
        <v>1</v>
      </c>
    </row>
    <row r="28" spans="1:18" ht="15.75" hidden="1" x14ac:dyDescent="0.25">
      <c r="B28" s="12" t="s">
        <v>10</v>
      </c>
      <c r="C28" s="12"/>
    </row>
    <row r="29" spans="1:18" ht="15.75" hidden="1" x14ac:dyDescent="0.25">
      <c r="B29" s="12" t="s">
        <v>11</v>
      </c>
      <c r="C29" s="12"/>
    </row>
    <row r="30" spans="1:18" ht="18" hidden="1" customHeight="1" x14ac:dyDescent="0.25">
      <c r="B30" s="12" t="s">
        <v>12</v>
      </c>
      <c r="C30" s="12"/>
      <c r="D30" s="13" t="e">
        <f>+[1]PUNTAJE!C1</f>
        <v>#REF!</v>
      </c>
    </row>
    <row r="31" spans="1:18" hidden="1" x14ac:dyDescent="0.25"/>
    <row r="32" spans="1:18" ht="15.75" x14ac:dyDescent="0.25">
      <c r="B32" s="12" t="s">
        <v>10</v>
      </c>
    </row>
    <row r="33" spans="1:23" ht="15.75" x14ac:dyDescent="0.25">
      <c r="B33" s="12" t="s">
        <v>11</v>
      </c>
    </row>
    <row r="34" spans="1:23" ht="15.75" x14ac:dyDescent="0.25">
      <c r="B34" s="12" t="s">
        <v>33</v>
      </c>
      <c r="D34" s="22">
        <f>+'PUNTAJE PRECIO'!C10</f>
        <v>1275973045.0064502</v>
      </c>
    </row>
    <row r="35" spans="1:23" x14ac:dyDescent="0.25">
      <c r="A35" s="442" t="s">
        <v>177</v>
      </c>
      <c r="C35" s="212"/>
      <c r="D35" s="212"/>
      <c r="N35"/>
      <c r="P35" s="258"/>
      <c r="R35" s="4"/>
    </row>
    <row r="36" spans="1:23" s="440" customFormat="1" x14ac:dyDescent="0.25">
      <c r="A36" s="437">
        <v>1</v>
      </c>
      <c r="B36" s="437" t="s">
        <v>566</v>
      </c>
      <c r="C36" s="438"/>
      <c r="D36" s="439"/>
      <c r="E36" s="437"/>
      <c r="F36" s="437"/>
      <c r="G36" s="437"/>
      <c r="H36" s="437"/>
      <c r="I36" s="437"/>
      <c r="J36" s="437"/>
      <c r="K36" s="437"/>
      <c r="L36" s="437"/>
      <c r="M36" s="437"/>
      <c r="N36" s="437"/>
      <c r="P36" s="441"/>
    </row>
    <row r="37" spans="1:23" s="440" customFormat="1" x14ac:dyDescent="0.25">
      <c r="A37" s="437">
        <v>2</v>
      </c>
      <c r="B37" s="437" t="s">
        <v>494</v>
      </c>
      <c r="C37" s="438"/>
      <c r="D37" s="439"/>
      <c r="E37" s="437"/>
      <c r="F37" s="437"/>
      <c r="G37" s="437"/>
      <c r="H37" s="437"/>
      <c r="I37" s="437"/>
      <c r="J37" s="437"/>
      <c r="K37" s="437"/>
      <c r="L37" s="437"/>
      <c r="M37" s="437"/>
      <c r="N37" s="437"/>
      <c r="P37" s="441"/>
    </row>
    <row r="38" spans="1:23" s="440" customFormat="1" x14ac:dyDescent="0.25">
      <c r="A38" s="437">
        <v>3</v>
      </c>
      <c r="B38" s="437" t="s">
        <v>495</v>
      </c>
      <c r="C38" s="438"/>
      <c r="D38" s="439"/>
      <c r="E38" s="437"/>
      <c r="F38" s="437"/>
      <c r="G38" s="437"/>
      <c r="H38" s="437"/>
      <c r="I38" s="437"/>
      <c r="J38" s="437"/>
      <c r="K38" s="437"/>
      <c r="L38" s="437"/>
      <c r="M38" s="437"/>
      <c r="N38" s="437"/>
      <c r="P38" s="441"/>
    </row>
    <row r="39" spans="1:23" s="440" customFormat="1" x14ac:dyDescent="0.25">
      <c r="A39" s="437">
        <v>4</v>
      </c>
      <c r="B39" s="437" t="s">
        <v>496</v>
      </c>
      <c r="C39" s="438"/>
      <c r="D39" s="439"/>
      <c r="E39" s="437"/>
      <c r="F39" s="437"/>
      <c r="G39" s="437"/>
      <c r="H39" s="437"/>
      <c r="I39" s="437"/>
      <c r="J39" s="437"/>
      <c r="K39" s="437"/>
      <c r="L39" s="437"/>
      <c r="M39" s="437"/>
      <c r="N39" s="437"/>
      <c r="P39" s="441"/>
    </row>
    <row r="40" spans="1:23" s="440" customFormat="1" x14ac:dyDescent="0.25">
      <c r="A40" s="437">
        <v>5</v>
      </c>
      <c r="B40" s="437" t="s">
        <v>497</v>
      </c>
      <c r="C40" s="438"/>
      <c r="D40" s="439"/>
      <c r="E40" s="437"/>
      <c r="F40" s="437"/>
      <c r="G40" s="437"/>
      <c r="H40" s="437"/>
      <c r="I40" s="437"/>
      <c r="J40" s="437"/>
      <c r="K40" s="437"/>
      <c r="L40" s="437"/>
      <c r="M40" s="437"/>
      <c r="N40" s="437"/>
      <c r="P40" s="441"/>
    </row>
    <row r="41" spans="1:23" s="440" customFormat="1" x14ac:dyDescent="0.25">
      <c r="A41" s="437">
        <v>6</v>
      </c>
      <c r="B41" s="437" t="s">
        <v>586</v>
      </c>
      <c r="C41" s="438"/>
      <c r="D41" s="439"/>
      <c r="E41" s="437"/>
      <c r="F41" s="437"/>
      <c r="G41" s="437"/>
      <c r="H41" s="437"/>
      <c r="I41" s="437"/>
      <c r="J41" s="437"/>
      <c r="K41" s="437"/>
      <c r="L41" s="437"/>
      <c r="M41" s="437"/>
      <c r="N41" s="437"/>
      <c r="P41" s="441"/>
    </row>
    <row r="42" spans="1:23" s="440" customFormat="1" x14ac:dyDescent="0.25">
      <c r="A42" s="437">
        <v>7</v>
      </c>
      <c r="B42" s="437" t="s">
        <v>498</v>
      </c>
      <c r="C42" s="438"/>
      <c r="D42" s="439"/>
      <c r="E42" s="437"/>
      <c r="F42" s="437"/>
      <c r="G42" s="437"/>
      <c r="H42" s="437"/>
      <c r="I42" s="437"/>
      <c r="J42" s="437"/>
      <c r="K42" s="437"/>
      <c r="L42" s="437"/>
      <c r="M42" s="437"/>
      <c r="N42" s="437"/>
      <c r="P42" s="441"/>
    </row>
    <row r="43" spans="1:23" s="440" customFormat="1" x14ac:dyDescent="0.25">
      <c r="A43" s="437"/>
      <c r="B43" s="437"/>
      <c r="C43" s="438"/>
      <c r="D43" s="439"/>
      <c r="E43" s="437"/>
      <c r="F43" s="437"/>
      <c r="G43" s="437"/>
      <c r="H43" s="437"/>
      <c r="I43" s="437"/>
      <c r="J43" s="437"/>
      <c r="K43" s="437"/>
      <c r="L43" s="437"/>
      <c r="M43" s="437"/>
      <c r="N43" s="437"/>
      <c r="P43" s="441"/>
    </row>
    <row r="44" spans="1:23" s="2" customFormat="1" ht="39.75" customHeight="1" x14ac:dyDescent="0.25">
      <c r="B44" s="204" t="s">
        <v>105</v>
      </c>
      <c r="C44" s="200"/>
      <c r="F44" s="200" t="s">
        <v>34</v>
      </c>
      <c r="G44"/>
      <c r="H44"/>
      <c r="I44"/>
      <c r="J44"/>
      <c r="K44"/>
      <c r="L44"/>
      <c r="M44"/>
      <c r="N44" s="262"/>
      <c r="O44" s="200"/>
      <c r="P44" s="200"/>
      <c r="Q44" s="200"/>
      <c r="R44" s="200"/>
      <c r="S44" s="200"/>
      <c r="T44" s="200"/>
      <c r="U44" s="200"/>
      <c r="V44" s="199"/>
      <c r="W44" s="199"/>
    </row>
    <row r="45" spans="1:23" s="2" customFormat="1" x14ac:dyDescent="0.25">
      <c r="B45" s="225"/>
      <c r="D45"/>
      <c r="E45"/>
      <c r="F45" s="199"/>
      <c r="G45"/>
      <c r="H45"/>
      <c r="I45"/>
      <c r="J45"/>
      <c r="K45"/>
      <c r="L45"/>
      <c r="M45"/>
      <c r="N45" s="263"/>
      <c r="O45" s="199"/>
      <c r="P45" s="199"/>
      <c r="Q45" s="202"/>
      <c r="R45" s="199"/>
      <c r="S45" s="202"/>
      <c r="T45" s="199"/>
      <c r="U45" s="199"/>
    </row>
    <row r="48" spans="1:23" x14ac:dyDescent="0.25">
      <c r="B48" s="159" t="s">
        <v>180</v>
      </c>
    </row>
    <row r="49" spans="2:4" x14ac:dyDescent="0.25">
      <c r="B49" s="160" t="s">
        <v>92</v>
      </c>
    </row>
    <row r="53" spans="2:4" x14ac:dyDescent="0.25">
      <c r="B53" s="204" t="s">
        <v>103</v>
      </c>
    </row>
    <row r="56" spans="2:4" x14ac:dyDescent="0.25">
      <c r="B56" s="208"/>
    </row>
    <row r="57" spans="2:4" x14ac:dyDescent="0.25">
      <c r="B57" s="267" t="s">
        <v>185</v>
      </c>
      <c r="D57" s="205" t="s">
        <v>183</v>
      </c>
    </row>
    <row r="58" spans="2:4" x14ac:dyDescent="0.25">
      <c r="B58" t="s">
        <v>186</v>
      </c>
      <c r="D58" s="264" t="s">
        <v>182</v>
      </c>
    </row>
    <row r="62" spans="2:4" x14ac:dyDescent="0.25">
      <c r="B62" s="205" t="s">
        <v>184</v>
      </c>
      <c r="D62" s="205" t="s">
        <v>181</v>
      </c>
    </row>
    <row r="63" spans="2:4" x14ac:dyDescent="0.25">
      <c r="B63" s="264" t="s">
        <v>182</v>
      </c>
      <c r="D63" s="264" t="s">
        <v>182</v>
      </c>
    </row>
    <row r="68" spans="2:2" x14ac:dyDescent="0.25">
      <c r="B68" s="205" t="s">
        <v>500</v>
      </c>
    </row>
    <row r="69" spans="2:2" x14ac:dyDescent="0.25">
      <c r="B69" s="583" t="s">
        <v>182</v>
      </c>
    </row>
  </sheetData>
  <mergeCells count="4">
    <mergeCell ref="A5:L5"/>
    <mergeCell ref="A6:L6"/>
    <mergeCell ref="A7:L7"/>
    <mergeCell ref="A9:L9"/>
  </mergeCells>
  <printOptions horizontalCentered="1"/>
  <pageMargins left="0.70866141732283472" right="0.70866141732283472" top="0.74803149606299213" bottom="0.74803149606299213" header="0.31496062992125984" footer="0.31496062992125984"/>
  <pageSetup scale="53"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49"/>
  <sheetViews>
    <sheetView topLeftCell="K13" zoomScaleNormal="100" zoomScaleSheetLayoutView="85" workbookViewId="0">
      <selection activeCell="R23" sqref="R23"/>
    </sheetView>
  </sheetViews>
  <sheetFormatPr baseColWidth="10" defaultColWidth="11.42578125" defaultRowHeight="15" x14ac:dyDescent="0.25"/>
  <cols>
    <col min="1" max="1" width="8.28515625" style="57" customWidth="1"/>
    <col min="2" max="2" width="15" style="57" customWidth="1"/>
    <col min="3" max="3" width="21.7109375" style="57" customWidth="1"/>
    <col min="4" max="4" width="20.7109375" style="57" customWidth="1"/>
    <col min="5" max="5" width="22" style="57" customWidth="1"/>
    <col min="6" max="6" width="29.85546875" style="57" customWidth="1"/>
    <col min="7" max="7" width="29.7109375" style="57" customWidth="1"/>
    <col min="8" max="8" width="25.28515625" style="449" customWidth="1"/>
    <col min="9" max="9" width="17.28515625" style="57" customWidth="1"/>
    <col min="10" max="10" width="15.5703125" style="57" customWidth="1"/>
    <col min="11" max="12" width="16.7109375" style="57" customWidth="1"/>
    <col min="13" max="13" width="14.140625" style="57" customWidth="1"/>
    <col min="14" max="14" width="19.7109375" style="57" customWidth="1"/>
    <col min="15" max="15" width="20.28515625" style="57" customWidth="1"/>
    <col min="16" max="16" width="24" style="57" customWidth="1"/>
    <col min="17" max="17" width="33.5703125" style="57" customWidth="1"/>
    <col min="18" max="18" width="35.85546875" style="57" customWidth="1"/>
    <col min="19" max="19" width="45.140625" style="57" customWidth="1"/>
    <col min="20" max="20" width="11.42578125" style="57" customWidth="1"/>
    <col min="21" max="21" width="12.28515625" style="449" customWidth="1"/>
    <col min="22" max="22" width="12.5703125" style="449" customWidth="1"/>
    <col min="23" max="23" width="14.28515625" style="449" customWidth="1"/>
    <col min="24" max="24" width="17.42578125" style="57" customWidth="1"/>
    <col min="25" max="27" width="11.42578125" style="57"/>
    <col min="28" max="28" width="17" style="57" customWidth="1"/>
    <col min="29" max="30" width="11.42578125" style="57"/>
    <col min="31" max="31" width="17" style="57" customWidth="1"/>
    <col min="32" max="32" width="19.7109375" style="57" customWidth="1"/>
    <col min="33" max="35" width="11.42578125" style="57"/>
    <col min="36" max="36" width="12.7109375" style="57" bestFit="1" customWidth="1"/>
    <col min="37" max="39" width="11.42578125" style="57"/>
    <col min="40" max="40" width="12.7109375" style="57" bestFit="1" customWidth="1"/>
    <col min="41" max="43" width="11.42578125" style="57"/>
    <col min="44" max="44" width="12.7109375" style="57" bestFit="1" customWidth="1"/>
    <col min="45" max="47" width="11.42578125" style="57"/>
    <col min="48" max="48" width="12.7109375" style="57" bestFit="1" customWidth="1"/>
    <col min="49" max="16384" width="11.42578125" style="57"/>
  </cols>
  <sheetData>
    <row r="1" spans="1:36" ht="36" customHeight="1" x14ac:dyDescent="0.25">
      <c r="A1" s="750" t="str">
        <f>+Experiencia!B5</f>
        <v>OBJETO: CONSTRUCCION SEGUNDA FASE EDIFICIO FACE, BLOQUE 1, SECTOR NORTE, UNIVERSIDAD DE NARIÑO SEDE TOROBAJO - DEPARTAMENTO DE NARIÑO.</v>
      </c>
      <c r="B1" s="750"/>
      <c r="C1" s="750"/>
      <c r="D1" s="750"/>
      <c r="E1" s="750"/>
      <c r="F1" s="750"/>
      <c r="G1" s="750"/>
      <c r="H1" s="750"/>
      <c r="I1" s="750"/>
      <c r="J1" s="750"/>
      <c r="K1" s="750"/>
      <c r="L1" s="750"/>
      <c r="M1" s="750"/>
      <c r="N1" s="750"/>
      <c r="O1" s="750"/>
      <c r="P1" s="221"/>
    </row>
    <row r="2" spans="1:36" x14ac:dyDescent="0.25">
      <c r="A2" s="58" t="s">
        <v>215</v>
      </c>
      <c r="B2" s="59"/>
      <c r="C2" s="59"/>
      <c r="D2" s="59"/>
      <c r="E2" s="59"/>
      <c r="F2" s="59"/>
      <c r="G2" s="59"/>
      <c r="H2" s="512"/>
      <c r="I2" s="59"/>
      <c r="J2" s="59"/>
      <c r="K2" s="59"/>
      <c r="L2" s="59"/>
      <c r="M2" s="59"/>
      <c r="N2" s="59"/>
      <c r="O2" s="59"/>
      <c r="P2" s="59"/>
      <c r="U2" s="655"/>
      <c r="V2" s="655"/>
      <c r="W2" s="655"/>
      <c r="X2" s="655"/>
      <c r="Y2" s="655"/>
      <c r="Z2" s="655"/>
      <c r="AA2" s="655"/>
      <c r="AB2" s="655"/>
      <c r="AC2" s="655"/>
      <c r="AD2" s="655"/>
      <c r="AE2" s="655"/>
      <c r="AF2" s="655"/>
      <c r="AG2" s="655"/>
      <c r="AH2" s="655"/>
      <c r="AI2" s="655"/>
      <c r="AJ2" s="655"/>
    </row>
    <row r="3" spans="1:36" ht="27" thickBot="1" x14ac:dyDescent="0.45">
      <c r="A3" s="351" t="str">
        <f>+Experiencia!B15</f>
        <v>001</v>
      </c>
      <c r="Q3" s="655"/>
      <c r="R3" s="655"/>
      <c r="S3" s="655"/>
      <c r="T3" s="655"/>
      <c r="U3" s="655"/>
      <c r="V3" s="655"/>
      <c r="W3" s="655"/>
      <c r="X3" s="655"/>
      <c r="Y3" s="655"/>
      <c r="Z3" s="655"/>
      <c r="AA3" s="655"/>
      <c r="AB3" s="655"/>
      <c r="AC3" s="655"/>
      <c r="AD3" s="655"/>
      <c r="AE3" s="655"/>
      <c r="AF3" s="655"/>
      <c r="AG3" s="655"/>
      <c r="AH3" s="655"/>
      <c r="AI3" s="655"/>
      <c r="AJ3" s="655"/>
    </row>
    <row r="4" spans="1:36" s="163" customFormat="1" ht="15.75" thickBot="1" x14ac:dyDescent="0.3">
      <c r="A4" s="350" t="str">
        <f>+Experiencia!C15</f>
        <v>CONSORCIO UDENAR FACEA 2019</v>
      </c>
      <c r="B4" s="178"/>
      <c r="C4" s="178"/>
      <c r="D4" s="178"/>
      <c r="E4" s="178"/>
      <c r="F4" s="178"/>
      <c r="G4" s="178"/>
      <c r="H4" s="513"/>
      <c r="I4" s="178"/>
      <c r="J4" s="178"/>
      <c r="K4" s="178"/>
      <c r="L4" s="178"/>
      <c r="M4" s="178"/>
      <c r="N4" s="178"/>
      <c r="O4" s="179"/>
      <c r="P4" s="170"/>
      <c r="Q4" s="656"/>
      <c r="R4" s="656"/>
      <c r="S4" s="656"/>
      <c r="T4" s="656"/>
      <c r="U4" s="655"/>
      <c r="V4" s="655"/>
      <c r="W4" s="655"/>
      <c r="X4" s="656"/>
      <c r="Y4" s="656"/>
      <c r="Z4" s="656"/>
      <c r="AA4" s="656"/>
      <c r="AB4" s="656"/>
      <c r="AC4" s="656"/>
      <c r="AD4" s="656"/>
      <c r="AE4" s="656"/>
      <c r="AF4" s="656"/>
      <c r="AG4" s="656"/>
      <c r="AH4" s="656"/>
      <c r="AI4" s="656"/>
      <c r="AJ4" s="656"/>
    </row>
    <row r="5" spans="1:36" s="169" customFormat="1" ht="36.75" x14ac:dyDescent="0.25">
      <c r="A5" s="180" t="s">
        <v>2</v>
      </c>
      <c r="B5" s="182" t="s">
        <v>189</v>
      </c>
      <c r="C5" s="181" t="s">
        <v>35</v>
      </c>
      <c r="D5" s="182" t="s">
        <v>96</v>
      </c>
      <c r="E5" s="182" t="s">
        <v>165</v>
      </c>
      <c r="F5" s="182" t="s">
        <v>97</v>
      </c>
      <c r="G5" s="182" t="s">
        <v>5</v>
      </c>
      <c r="H5" s="514" t="s">
        <v>99</v>
      </c>
      <c r="I5" s="182" t="s">
        <v>203</v>
      </c>
      <c r="J5" s="182" t="s">
        <v>141</v>
      </c>
      <c r="K5" s="182" t="s">
        <v>223</v>
      </c>
      <c r="L5" s="182" t="s">
        <v>204</v>
      </c>
      <c r="M5" s="182" t="s">
        <v>140</v>
      </c>
      <c r="N5" s="182" t="s">
        <v>214</v>
      </c>
      <c r="O5" s="182" t="s">
        <v>100</v>
      </c>
      <c r="P5" s="182" t="s">
        <v>94</v>
      </c>
      <c r="Q5" s="679"/>
      <c r="R5" s="657"/>
      <c r="S5" s="657"/>
      <c r="T5" s="657"/>
      <c r="U5" s="655"/>
      <c r="V5" s="655"/>
      <c r="W5" s="655"/>
      <c r="X5" s="657"/>
      <c r="Y5" s="657"/>
      <c r="Z5" s="657"/>
      <c r="AA5" s="657"/>
      <c r="AB5" s="657"/>
      <c r="AC5" s="657"/>
      <c r="AD5" s="655">
        <v>1986</v>
      </c>
      <c r="AE5" s="658">
        <f>560.38*30</f>
        <v>16811.400000000001</v>
      </c>
      <c r="AF5" s="657"/>
      <c r="AG5" s="657"/>
      <c r="AH5" s="657"/>
      <c r="AI5" s="657"/>
      <c r="AJ5" s="657"/>
    </row>
    <row r="6" spans="1:36" s="312" customFormat="1" ht="36" x14ac:dyDescent="0.25">
      <c r="A6" s="305">
        <v>1</v>
      </c>
      <c r="B6" s="305">
        <v>150</v>
      </c>
      <c r="C6" s="305" t="s">
        <v>179</v>
      </c>
      <c r="D6" s="305" t="s">
        <v>224</v>
      </c>
      <c r="E6" s="305" t="s">
        <v>220</v>
      </c>
      <c r="F6" s="305" t="s">
        <v>221</v>
      </c>
      <c r="G6" s="305" t="s">
        <v>222</v>
      </c>
      <c r="H6" s="515">
        <v>3148514254.0100002</v>
      </c>
      <c r="I6" s="313">
        <v>2011</v>
      </c>
      <c r="J6" s="306">
        <f>+H6/LOOKUP(I6,'TABLA SMMLV'!$B$2:$C$28)</f>
        <v>5878.4806833644516</v>
      </c>
      <c r="K6" s="307">
        <f>3059-230.4</f>
        <v>2828.6</v>
      </c>
      <c r="L6" s="308">
        <v>0.7</v>
      </c>
      <c r="M6" s="308">
        <v>1</v>
      </c>
      <c r="N6" s="309">
        <f>+M6*L6*K6</f>
        <v>1980.0199999999998</v>
      </c>
      <c r="O6" s="309">
        <f>+M6*L6*J6</f>
        <v>4114.9364783551155</v>
      </c>
      <c r="P6" s="310"/>
      <c r="Q6" s="680"/>
      <c r="R6" s="660"/>
      <c r="S6" s="660"/>
      <c r="T6" s="660"/>
      <c r="U6" s="659"/>
      <c r="V6" s="659"/>
      <c r="W6" s="659"/>
      <c r="X6" s="660"/>
      <c r="Y6" s="660"/>
      <c r="Z6" s="660"/>
      <c r="AA6" s="660"/>
      <c r="AB6" s="660"/>
      <c r="AC6" s="660"/>
      <c r="AD6" s="655">
        <v>1994</v>
      </c>
      <c r="AE6" s="658">
        <v>98700</v>
      </c>
      <c r="AF6" s="660"/>
      <c r="AG6" s="660"/>
      <c r="AH6" s="660"/>
      <c r="AI6" s="660"/>
      <c r="AJ6" s="660"/>
    </row>
    <row r="7" spans="1:36" s="312" customFormat="1" ht="46.15" customHeight="1" x14ac:dyDescent="0.25">
      <c r="A7" s="305">
        <v>2</v>
      </c>
      <c r="B7" s="305">
        <v>169</v>
      </c>
      <c r="C7" s="305" t="s">
        <v>225</v>
      </c>
      <c r="D7" s="305" t="s">
        <v>178</v>
      </c>
      <c r="E7" s="305" t="s">
        <v>230</v>
      </c>
      <c r="F7" s="305" t="s">
        <v>226</v>
      </c>
      <c r="G7" s="305" t="s">
        <v>578</v>
      </c>
      <c r="H7" s="515">
        <v>3253800686</v>
      </c>
      <c r="I7" s="313">
        <v>2015</v>
      </c>
      <c r="J7" s="306">
        <f>+H7/LOOKUP(I7,'TABLA SMMLV'!$B$2:$C$28)</f>
        <v>5049.7411127492824</v>
      </c>
      <c r="K7" s="305">
        <v>2165.2399999999998</v>
      </c>
      <c r="L7" s="308">
        <v>0.5</v>
      </c>
      <c r="M7" s="308">
        <v>1</v>
      </c>
      <c r="N7" s="309">
        <f>+M7*L7*K7</f>
        <v>1082.6199999999999</v>
      </c>
      <c r="O7" s="309">
        <f>+M7*L7*J7</f>
        <v>2524.8705563746412</v>
      </c>
      <c r="P7" s="310"/>
      <c r="Q7" s="681">
        <f>+O7+O9</f>
        <v>3418.35283640231</v>
      </c>
      <c r="R7" s="676">
        <f>+N7+N9</f>
        <v>1860.7080000000001</v>
      </c>
      <c r="S7" s="660"/>
      <c r="T7" s="660"/>
      <c r="U7" s="659"/>
      <c r="V7" s="659"/>
      <c r="W7" s="659"/>
      <c r="X7" s="660"/>
      <c r="Y7" s="660"/>
      <c r="Z7" s="660"/>
      <c r="AA7" s="660"/>
      <c r="AB7" s="660"/>
      <c r="AC7" s="660"/>
      <c r="AD7" s="655"/>
      <c r="AE7" s="658"/>
      <c r="AF7" s="660"/>
      <c r="AG7" s="660"/>
      <c r="AH7" s="660"/>
      <c r="AI7" s="660"/>
      <c r="AJ7" s="660"/>
    </row>
    <row r="8" spans="1:36" s="163" customFormat="1" ht="38.450000000000003" customHeight="1" x14ac:dyDescent="0.25">
      <c r="A8" s="183">
        <v>3</v>
      </c>
      <c r="B8" s="183">
        <v>184</v>
      </c>
      <c r="C8" s="183" t="s">
        <v>227</v>
      </c>
      <c r="D8" s="183" t="s">
        <v>228</v>
      </c>
      <c r="E8" s="183" t="s">
        <v>220</v>
      </c>
      <c r="F8" s="305" t="s">
        <v>229</v>
      </c>
      <c r="G8" s="186" t="s">
        <v>579</v>
      </c>
      <c r="H8" s="516">
        <v>484379081.06</v>
      </c>
      <c r="I8" s="304">
        <v>2007</v>
      </c>
      <c r="J8" s="306">
        <f>+H8/LOOKUP(I8,'TABLA SMMLV'!$B$2:$C$28)</f>
        <v>1116.852850034586</v>
      </c>
      <c r="K8" s="305">
        <v>972.61</v>
      </c>
      <c r="L8" s="308">
        <v>0.2</v>
      </c>
      <c r="M8" s="308">
        <v>1</v>
      </c>
      <c r="N8" s="309">
        <f>+M8*L8*K8</f>
        <v>194.52200000000002</v>
      </c>
      <c r="O8" s="309">
        <f>+M8*L8*J8</f>
        <v>223.37057000691721</v>
      </c>
      <c r="P8" s="360"/>
      <c r="Q8" s="682">
        <v>7756.66</v>
      </c>
      <c r="R8" s="683">
        <v>4035</v>
      </c>
      <c r="S8" s="684">
        <f>(Q7*100)/Q8</f>
        <v>44.0699068465333</v>
      </c>
      <c r="T8" s="656"/>
      <c r="U8" s="655"/>
      <c r="V8" s="655"/>
      <c r="W8" s="655"/>
      <c r="X8" s="656"/>
      <c r="Y8" s="656"/>
      <c r="Z8" s="656"/>
      <c r="AA8" s="656"/>
      <c r="AB8" s="656"/>
      <c r="AC8" s="656"/>
      <c r="AD8" s="655">
        <v>1995</v>
      </c>
      <c r="AE8" s="658">
        <v>118933.5</v>
      </c>
      <c r="AF8" s="656"/>
      <c r="AG8" s="656"/>
      <c r="AH8" s="656"/>
      <c r="AI8" s="656"/>
      <c r="AJ8" s="656"/>
    </row>
    <row r="9" spans="1:36" s="312" customFormat="1" ht="45.6" customHeight="1" x14ac:dyDescent="0.25">
      <c r="A9" s="305">
        <v>4</v>
      </c>
      <c r="B9" s="183">
        <v>184</v>
      </c>
      <c r="C9" s="183" t="s">
        <v>227</v>
      </c>
      <c r="D9" s="183" t="s">
        <v>228</v>
      </c>
      <c r="E9" s="183" t="s">
        <v>230</v>
      </c>
      <c r="F9" s="305" t="s">
        <v>229</v>
      </c>
      <c r="G9" s="186" t="s">
        <v>579</v>
      </c>
      <c r="H9" s="516">
        <v>484379081.06</v>
      </c>
      <c r="I9" s="304">
        <v>2007</v>
      </c>
      <c r="J9" s="306">
        <f>+H9/LOOKUP(I9,'TABLA SMMLV'!$B$2:$C$28)</f>
        <v>1116.852850034586</v>
      </c>
      <c r="K9" s="305">
        <v>972.61</v>
      </c>
      <c r="L9" s="308">
        <v>0.8</v>
      </c>
      <c r="M9" s="308">
        <v>1</v>
      </c>
      <c r="N9" s="309">
        <f>+M9*L9*K9</f>
        <v>778.08800000000008</v>
      </c>
      <c r="O9" s="309">
        <f>+M9*L9*J9</f>
        <v>893.48228002766882</v>
      </c>
      <c r="P9" s="310"/>
      <c r="Q9" s="680"/>
      <c r="R9" s="660"/>
      <c r="S9" s="660"/>
      <c r="T9" s="660"/>
      <c r="U9" s="659"/>
      <c r="V9" s="659"/>
      <c r="W9" s="659"/>
      <c r="X9" s="660"/>
      <c r="Y9" s="660"/>
      <c r="Z9" s="660"/>
      <c r="AA9" s="660"/>
      <c r="AB9" s="660"/>
      <c r="AC9" s="660"/>
      <c r="AD9" s="655">
        <v>1999</v>
      </c>
      <c r="AE9" s="658">
        <v>236460</v>
      </c>
      <c r="AF9" s="660"/>
      <c r="AG9" s="660"/>
      <c r="AH9" s="660"/>
      <c r="AI9" s="660"/>
      <c r="AJ9" s="660"/>
    </row>
    <row r="10" spans="1:36" s="163" customFormat="1" x14ac:dyDescent="0.25">
      <c r="A10" s="183">
        <v>5</v>
      </c>
      <c r="B10" s="183"/>
      <c r="C10" s="183"/>
      <c r="D10" s="183"/>
      <c r="E10" s="183"/>
      <c r="F10" s="183"/>
      <c r="G10" s="186"/>
      <c r="H10" s="516"/>
      <c r="I10" s="304"/>
      <c r="J10" s="306"/>
      <c r="K10" s="186"/>
      <c r="L10" s="188"/>
      <c r="M10" s="188"/>
      <c r="N10" s="316">
        <v>0</v>
      </c>
      <c r="O10" s="309">
        <v>0</v>
      </c>
      <c r="P10" s="310"/>
      <c r="Q10" s="685"/>
      <c r="R10" s="656"/>
      <c r="S10" s="656"/>
      <c r="T10" s="656"/>
      <c r="U10" s="655"/>
      <c r="V10" s="655"/>
      <c r="W10" s="655"/>
      <c r="X10" s="656"/>
      <c r="Y10" s="656"/>
      <c r="Z10" s="656"/>
      <c r="AA10" s="656"/>
      <c r="AB10" s="656"/>
      <c r="AC10" s="656"/>
      <c r="AD10" s="655">
        <v>2000</v>
      </c>
      <c r="AE10" s="658">
        <v>260100</v>
      </c>
      <c r="AF10" s="656"/>
      <c r="AG10" s="656"/>
      <c r="AH10" s="656"/>
      <c r="AI10" s="656"/>
      <c r="AJ10" s="656"/>
    </row>
    <row r="11" spans="1:36" s="163" customFormat="1" x14ac:dyDescent="0.25">
      <c r="A11" s="183"/>
      <c r="B11" s="183"/>
      <c r="C11" s="183"/>
      <c r="D11" s="183"/>
      <c r="E11" s="183"/>
      <c r="F11" s="183"/>
      <c r="G11" s="186"/>
      <c r="H11" s="516"/>
      <c r="I11" s="304"/>
      <c r="J11" s="186"/>
      <c r="K11" s="186"/>
      <c r="L11" s="188"/>
      <c r="M11" s="188"/>
      <c r="N11" s="188"/>
      <c r="O11" s="188"/>
      <c r="P11" s="185"/>
      <c r="Q11" s="685"/>
      <c r="R11" s="656"/>
      <c r="S11" s="656"/>
      <c r="T11" s="656"/>
      <c r="U11" s="655"/>
      <c r="V11" s="655"/>
      <c r="W11" s="655"/>
      <c r="X11" s="656"/>
      <c r="Y11" s="656"/>
      <c r="Z11" s="656"/>
      <c r="AA11" s="656"/>
      <c r="AB11" s="656"/>
      <c r="AC11" s="656"/>
      <c r="AD11" s="655">
        <v>2001</v>
      </c>
      <c r="AE11" s="658">
        <v>286000</v>
      </c>
      <c r="AF11" s="656"/>
      <c r="AG11" s="656"/>
      <c r="AH11" s="656"/>
      <c r="AI11" s="656"/>
      <c r="AJ11" s="656"/>
    </row>
    <row r="12" spans="1:36" s="163" customFormat="1" ht="15.75" thickBot="1" x14ac:dyDescent="0.3">
      <c r="A12" s="183"/>
      <c r="B12" s="183"/>
      <c r="C12" s="183"/>
      <c r="D12" s="183"/>
      <c r="E12" s="183"/>
      <c r="F12" s="183"/>
      <c r="G12" s="186"/>
      <c r="H12" s="516"/>
      <c r="I12" s="187"/>
      <c r="J12" s="186"/>
      <c r="K12" s="186"/>
      <c r="L12" s="188"/>
      <c r="M12" s="188"/>
      <c r="N12" s="188"/>
      <c r="O12" s="188"/>
      <c r="P12" s="185"/>
      <c r="Q12" s="685"/>
      <c r="R12" s="656"/>
      <c r="S12" s="656"/>
      <c r="T12" s="656"/>
      <c r="U12" s="655"/>
      <c r="V12" s="655"/>
      <c r="W12" s="655"/>
      <c r="X12" s="656"/>
      <c r="Y12" s="656"/>
      <c r="Z12" s="656"/>
      <c r="AA12" s="656"/>
      <c r="AB12" s="656"/>
      <c r="AC12" s="656"/>
      <c r="AD12" s="655">
        <v>2002</v>
      </c>
      <c r="AE12" s="658">
        <v>309000</v>
      </c>
      <c r="AF12" s="656"/>
      <c r="AG12" s="656"/>
      <c r="AH12" s="656"/>
      <c r="AI12" s="656"/>
      <c r="AJ12" s="656"/>
    </row>
    <row r="13" spans="1:36" s="163" customFormat="1" ht="30.75" thickBot="1" x14ac:dyDescent="0.3">
      <c r="A13" s="189"/>
      <c r="B13" s="189"/>
      <c r="C13" s="189"/>
      <c r="D13" s="189"/>
      <c r="E13" s="189"/>
      <c r="F13" s="189"/>
      <c r="G13" s="458" t="s">
        <v>231</v>
      </c>
      <c r="H13" s="517"/>
      <c r="I13" s="190"/>
      <c r="J13" s="190"/>
      <c r="K13" s="190"/>
      <c r="L13" s="191"/>
      <c r="M13" s="191"/>
      <c r="N13" s="198">
        <f>SUM(N6:N12)</f>
        <v>4035.2499999999995</v>
      </c>
      <c r="O13" s="192"/>
      <c r="P13" s="193"/>
      <c r="Q13" s="685"/>
      <c r="R13" s="656"/>
      <c r="S13" s="656"/>
      <c r="T13" s="656"/>
      <c r="U13" s="661" t="s">
        <v>246</v>
      </c>
      <c r="V13" s="655" t="s">
        <v>247</v>
      </c>
      <c r="W13" s="662" t="s">
        <v>248</v>
      </c>
      <c r="X13" s="661" t="s">
        <v>246</v>
      </c>
      <c r="Y13" s="655" t="s">
        <v>247</v>
      </c>
      <c r="Z13" s="662" t="s">
        <v>248</v>
      </c>
      <c r="AA13" s="656"/>
      <c r="AB13" s="656"/>
      <c r="AC13" s="656"/>
      <c r="AD13" s="655">
        <v>2003</v>
      </c>
      <c r="AE13" s="658">
        <v>332000</v>
      </c>
      <c r="AF13" s="656"/>
      <c r="AG13" s="656"/>
      <c r="AH13" s="656"/>
      <c r="AI13" s="656"/>
      <c r="AJ13" s="656"/>
    </row>
    <row r="14" spans="1:36" s="163" customFormat="1" ht="15.75" customHeight="1" thickBot="1" x14ac:dyDescent="0.3">
      <c r="A14" s="189"/>
      <c r="B14" s="189"/>
      <c r="C14" s="189"/>
      <c r="D14" s="189"/>
      <c r="E14" s="189"/>
      <c r="F14" s="189"/>
      <c r="G14" s="458" t="s">
        <v>232</v>
      </c>
      <c r="H14" s="517"/>
      <c r="I14" s="190"/>
      <c r="J14" s="190"/>
      <c r="K14" s="190"/>
      <c r="L14" s="190"/>
      <c r="M14" s="190"/>
      <c r="N14" s="198"/>
      <c r="O14" s="194">
        <f>SUM(O6:O13)</f>
        <v>7756.6598847643418</v>
      </c>
      <c r="P14" s="189"/>
      <c r="Q14" s="685"/>
      <c r="R14" s="656"/>
      <c r="S14" s="656"/>
      <c r="T14" s="656"/>
      <c r="U14" s="663">
        <v>40306</v>
      </c>
      <c r="V14" s="663">
        <v>40306</v>
      </c>
      <c r="W14" s="664">
        <f>+(V14-U14)/30</f>
        <v>0</v>
      </c>
      <c r="X14" s="663">
        <v>39104</v>
      </c>
      <c r="Y14" s="663">
        <v>39108</v>
      </c>
      <c r="Z14" s="664">
        <f>+(Y14-X14)/30</f>
        <v>0.13333333333333333</v>
      </c>
      <c r="AA14" s="656"/>
      <c r="AB14" s="656"/>
      <c r="AC14" s="656"/>
      <c r="AD14" s="655">
        <v>2004</v>
      </c>
      <c r="AE14" s="658">
        <v>358000</v>
      </c>
      <c r="AF14" s="656"/>
      <c r="AG14" s="656"/>
      <c r="AH14" s="656"/>
      <c r="AI14" s="656"/>
      <c r="AJ14" s="656"/>
    </row>
    <row r="15" spans="1:36" ht="15.75" thickBot="1" x14ac:dyDescent="0.3">
      <c r="U15" s="665">
        <v>40371</v>
      </c>
      <c r="V15" s="665">
        <v>40715</v>
      </c>
      <c r="W15" s="664">
        <f>+((V15-U15)+1)/30</f>
        <v>11.5</v>
      </c>
      <c r="X15" s="663"/>
      <c r="Y15" s="663"/>
      <c r="Z15" s="664">
        <f>+((Y15-X15)+1)/30</f>
        <v>3.3333333333333333E-2</v>
      </c>
      <c r="AA15" s="655"/>
      <c r="AB15" s="655"/>
      <c r="AC15" s="655"/>
      <c r="AD15" s="655">
        <v>2005</v>
      </c>
      <c r="AE15" s="658">
        <v>461500</v>
      </c>
      <c r="AF15" s="655"/>
      <c r="AG15" s="655"/>
      <c r="AH15" s="655"/>
      <c r="AI15" s="655"/>
      <c r="AJ15" s="655"/>
    </row>
    <row r="16" spans="1:36" s="163" customFormat="1" ht="43.9" customHeight="1" thickBot="1" x14ac:dyDescent="0.3">
      <c r="A16" s="356" t="s">
        <v>233</v>
      </c>
      <c r="B16" s="357"/>
      <c r="C16" s="357"/>
      <c r="D16" s="357"/>
      <c r="E16" s="358"/>
      <c r="F16" s="436" t="s">
        <v>562</v>
      </c>
      <c r="G16" s="269"/>
      <c r="H16" s="518"/>
      <c r="I16" s="196"/>
      <c r="J16" s="196"/>
      <c r="K16" s="196"/>
      <c r="L16" s="196"/>
      <c r="M16" s="196"/>
      <c r="N16" s="196"/>
      <c r="O16" s="196"/>
      <c r="P16" s="173"/>
      <c r="U16" s="665">
        <v>40792</v>
      </c>
      <c r="V16" s="665">
        <v>40840</v>
      </c>
      <c r="W16" s="664">
        <f>+((V16-U16)+1)/30</f>
        <v>1.6333333333333333</v>
      </c>
      <c r="X16" s="663">
        <v>39222</v>
      </c>
      <c r="Y16" s="663">
        <v>39368</v>
      </c>
      <c r="Z16" s="664">
        <f>+((Y16-X16)+1)/30</f>
        <v>4.9000000000000004</v>
      </c>
      <c r="AA16" s="656"/>
      <c r="AB16" s="656"/>
      <c r="AC16" s="656"/>
      <c r="AD16" s="655">
        <v>2006</v>
      </c>
      <c r="AE16" s="658"/>
      <c r="AF16" s="656"/>
      <c r="AG16" s="656"/>
      <c r="AH16" s="656"/>
      <c r="AI16" s="656"/>
      <c r="AJ16" s="656"/>
    </row>
    <row r="17" spans="1:36" s="163" customFormat="1" ht="15.75" thickBot="1" x14ac:dyDescent="0.3">
      <c r="A17" s="356" t="s">
        <v>143</v>
      </c>
      <c r="B17" s="357"/>
      <c r="C17" s="358"/>
      <c r="D17" s="359" t="s">
        <v>126</v>
      </c>
      <c r="E17" s="359" t="s">
        <v>144</v>
      </c>
      <c r="F17" s="268"/>
      <c r="G17" s="269"/>
      <c r="H17" s="518"/>
      <c r="I17" s="196"/>
      <c r="J17" s="196"/>
      <c r="K17" s="196"/>
      <c r="L17" s="196"/>
      <c r="M17" s="196"/>
      <c r="N17" s="196"/>
      <c r="O17" s="196"/>
      <c r="P17" s="173"/>
      <c r="U17" s="655"/>
      <c r="V17" s="666" t="s">
        <v>249</v>
      </c>
      <c r="W17" s="667">
        <f ca="1">SUM(W14:W17)</f>
        <v>13.133333333333333</v>
      </c>
      <c r="X17" s="656"/>
      <c r="Y17" s="666" t="s">
        <v>249</v>
      </c>
      <c r="Z17" s="667">
        <f>SUM(Z14:Z16)</f>
        <v>5.0666666666666673</v>
      </c>
      <c r="AA17" s="656"/>
      <c r="AB17" s="656"/>
      <c r="AC17" s="656"/>
      <c r="AD17" s="655">
        <v>2007</v>
      </c>
      <c r="AE17" s="658"/>
      <c r="AF17" s="656"/>
      <c r="AG17" s="656"/>
      <c r="AH17" s="656"/>
      <c r="AI17" s="656"/>
      <c r="AJ17" s="656"/>
    </row>
    <row r="18" spans="1:36" s="163" customFormat="1" x14ac:dyDescent="0.25">
      <c r="A18" s="332" t="s">
        <v>187</v>
      </c>
      <c r="B18" s="333"/>
      <c r="C18" s="334"/>
      <c r="D18" s="335" t="s">
        <v>90</v>
      </c>
      <c r="E18" s="335">
        <v>204</v>
      </c>
      <c r="F18" s="268"/>
      <c r="G18" s="269"/>
      <c r="H18" s="518"/>
      <c r="I18" s="196"/>
      <c r="J18" s="196"/>
      <c r="K18" s="196"/>
      <c r="L18" s="196"/>
      <c r="M18" s="196"/>
      <c r="N18" s="196"/>
      <c r="O18" s="196"/>
      <c r="P18" s="173"/>
      <c r="U18" s="656"/>
      <c r="V18" s="656"/>
      <c r="W18" s="656"/>
      <c r="X18" s="656"/>
      <c r="Y18" s="656"/>
      <c r="Z18" s="656"/>
      <c r="AA18" s="656"/>
      <c r="AB18" s="656"/>
      <c r="AC18" s="656"/>
      <c r="AD18" s="655">
        <v>2008</v>
      </c>
      <c r="AE18" s="658"/>
      <c r="AF18" s="656"/>
      <c r="AG18" s="656"/>
      <c r="AH18" s="656"/>
      <c r="AI18" s="656"/>
      <c r="AJ18" s="656"/>
    </row>
    <row r="19" spans="1:36" s="163" customFormat="1" x14ac:dyDescent="0.25">
      <c r="A19" s="326" t="s">
        <v>188</v>
      </c>
      <c r="B19" s="327"/>
      <c r="C19" s="328"/>
      <c r="D19" s="320" t="s">
        <v>90</v>
      </c>
      <c r="E19" s="320">
        <v>206</v>
      </c>
      <c r="F19" s="268"/>
      <c r="G19" s="269"/>
      <c r="H19" s="518"/>
      <c r="I19" s="196"/>
      <c r="J19" s="196"/>
      <c r="K19" s="196"/>
      <c r="L19" s="196"/>
      <c r="M19" s="196"/>
      <c r="N19" s="196"/>
      <c r="O19" s="196"/>
      <c r="P19" s="173"/>
      <c r="U19" s="655"/>
      <c r="V19" s="655"/>
      <c r="W19" s="655"/>
      <c r="X19" s="656"/>
      <c r="Y19" s="656"/>
      <c r="Z19" s="656"/>
      <c r="AA19" s="656"/>
      <c r="AB19" s="656"/>
      <c r="AC19" s="656"/>
      <c r="AD19" s="655">
        <v>2009</v>
      </c>
      <c r="AE19" s="658"/>
      <c r="AF19" s="656"/>
      <c r="AG19" s="656"/>
      <c r="AH19" s="656"/>
      <c r="AI19" s="656"/>
      <c r="AJ19" s="656"/>
    </row>
    <row r="20" spans="1:36" s="163" customFormat="1" ht="15.75" thickBot="1" x14ac:dyDescent="0.3">
      <c r="A20" s="329" t="s">
        <v>142</v>
      </c>
      <c r="B20" s="330"/>
      <c r="C20" s="331"/>
      <c r="D20" s="321" t="s">
        <v>90</v>
      </c>
      <c r="E20" s="321">
        <v>207</v>
      </c>
      <c r="F20" s="268"/>
      <c r="G20" s="269"/>
      <c r="H20" s="518"/>
      <c r="I20" s="196"/>
      <c r="J20" s="196"/>
      <c r="K20" s="196"/>
      <c r="L20" s="196"/>
      <c r="M20" s="196"/>
      <c r="N20" s="196"/>
      <c r="O20" s="196"/>
      <c r="P20" s="173"/>
      <c r="U20" s="655"/>
      <c r="V20" s="655"/>
      <c r="W20" s="655"/>
      <c r="X20" s="656"/>
      <c r="Y20" s="656"/>
      <c r="Z20" s="656"/>
      <c r="AA20" s="656"/>
      <c r="AB20" s="656"/>
      <c r="AC20" s="656"/>
      <c r="AD20" s="655">
        <v>2010</v>
      </c>
      <c r="AE20" s="658"/>
      <c r="AF20" s="656"/>
      <c r="AG20" s="656"/>
      <c r="AH20" s="656"/>
      <c r="AI20" s="656"/>
      <c r="AJ20" s="656"/>
    </row>
    <row r="21" spans="1:36" s="163" customFormat="1" x14ac:dyDescent="0.25">
      <c r="A21" s="322"/>
      <c r="B21" s="323"/>
      <c r="C21" s="324"/>
      <c r="D21" s="325"/>
      <c r="E21" s="325"/>
      <c r="F21" s="268"/>
      <c r="G21" s="269"/>
      <c r="H21" s="518"/>
      <c r="I21" s="196"/>
      <c r="J21" s="196"/>
      <c r="K21" s="196"/>
      <c r="L21" s="196"/>
      <c r="M21" s="196"/>
      <c r="N21" s="196"/>
      <c r="O21" s="196"/>
      <c r="P21" s="173"/>
      <c r="U21" s="655"/>
      <c r="V21" s="655"/>
      <c r="W21" s="655"/>
      <c r="X21" s="656"/>
      <c r="Y21" s="656"/>
      <c r="Z21" s="656"/>
      <c r="AA21" s="656"/>
      <c r="AB21" s="656"/>
      <c r="AC21" s="656"/>
      <c r="AD21" s="655">
        <v>2011</v>
      </c>
      <c r="AE21" s="658">
        <v>535600</v>
      </c>
      <c r="AF21" s="656"/>
      <c r="AG21" s="656"/>
      <c r="AH21" s="656"/>
      <c r="AI21" s="656"/>
      <c r="AJ21" s="656"/>
    </row>
    <row r="22" spans="1:36" s="163" customFormat="1" ht="48.75" x14ac:dyDescent="0.25">
      <c r="A22" s="271" t="s">
        <v>206</v>
      </c>
      <c r="B22" s="271" t="s">
        <v>35</v>
      </c>
      <c r="C22" s="271" t="s">
        <v>254</v>
      </c>
      <c r="D22" s="271" t="s">
        <v>207</v>
      </c>
      <c r="E22" s="271" t="s">
        <v>238</v>
      </c>
      <c r="F22" s="271" t="s">
        <v>239</v>
      </c>
      <c r="G22" s="271" t="s">
        <v>240</v>
      </c>
      <c r="H22" s="519" t="s">
        <v>241</v>
      </c>
      <c r="I22" s="271" t="s">
        <v>5</v>
      </c>
      <c r="J22" s="271" t="s">
        <v>145</v>
      </c>
      <c r="K22" s="271" t="s">
        <v>190</v>
      </c>
      <c r="L22" s="271" t="s">
        <v>147</v>
      </c>
      <c r="M22" s="271" t="s">
        <v>129</v>
      </c>
      <c r="N22" s="271" t="s">
        <v>242</v>
      </c>
      <c r="O22" s="271" t="s">
        <v>208</v>
      </c>
      <c r="P22" s="271" t="s">
        <v>245</v>
      </c>
      <c r="Q22" s="271" t="s">
        <v>148</v>
      </c>
      <c r="R22" s="271" t="s">
        <v>192</v>
      </c>
      <c r="S22" s="271"/>
      <c r="T22" s="173"/>
      <c r="U22" s="656"/>
      <c r="V22" s="656"/>
      <c r="W22" s="656"/>
      <c r="X22" s="655"/>
      <c r="Y22" s="656"/>
      <c r="Z22" s="656"/>
      <c r="AA22" s="656"/>
      <c r="AB22" s="656"/>
      <c r="AC22" s="656"/>
      <c r="AD22" s="655">
        <v>2012</v>
      </c>
      <c r="AE22" s="658">
        <v>566700</v>
      </c>
      <c r="AF22" s="656"/>
      <c r="AG22" s="656"/>
      <c r="AH22" s="656"/>
      <c r="AI22" s="656"/>
      <c r="AJ22" s="656"/>
    </row>
    <row r="23" spans="1:36" s="312" customFormat="1" ht="105" x14ac:dyDescent="0.25">
      <c r="A23" s="338">
        <v>1</v>
      </c>
      <c r="B23" s="338" t="s">
        <v>234</v>
      </c>
      <c r="C23" s="338">
        <v>209</v>
      </c>
      <c r="D23" s="341" t="s">
        <v>90</v>
      </c>
      <c r="E23" s="338" t="s">
        <v>98</v>
      </c>
      <c r="F23" s="338" t="s">
        <v>235</v>
      </c>
      <c r="G23" s="338" t="s">
        <v>236</v>
      </c>
      <c r="H23" s="520" t="s">
        <v>220</v>
      </c>
      <c r="I23" s="338" t="s">
        <v>237</v>
      </c>
      <c r="J23" s="339">
        <v>40942</v>
      </c>
      <c r="K23" s="339">
        <v>41820</v>
      </c>
      <c r="L23" s="459">
        <f>+(K23-J23)/30</f>
        <v>29.266666666666666</v>
      </c>
      <c r="M23" s="386">
        <v>12</v>
      </c>
      <c r="N23" s="460">
        <v>215</v>
      </c>
      <c r="O23" s="386" t="s">
        <v>243</v>
      </c>
      <c r="P23" s="338">
        <v>233</v>
      </c>
      <c r="Q23" s="338"/>
      <c r="R23" s="715" t="s">
        <v>561</v>
      </c>
      <c r="S23" s="338"/>
      <c r="T23" s="311"/>
      <c r="U23" s="660"/>
      <c r="V23" s="660"/>
      <c r="W23" s="660"/>
      <c r="X23" s="659"/>
      <c r="Y23" s="660"/>
      <c r="Z23" s="660"/>
      <c r="AA23" s="660"/>
      <c r="AB23" s="660"/>
      <c r="AC23" s="660"/>
      <c r="AD23" s="655">
        <v>2013</v>
      </c>
      <c r="AE23" s="658">
        <v>589500</v>
      </c>
      <c r="AF23" s="660"/>
      <c r="AG23" s="660"/>
      <c r="AH23" s="660"/>
      <c r="AI23" s="660"/>
      <c r="AJ23" s="660"/>
    </row>
    <row r="24" spans="1:36" s="312" customFormat="1" ht="90" x14ac:dyDescent="0.25">
      <c r="A24" s="338">
        <v>2</v>
      </c>
      <c r="B24" s="338" t="s">
        <v>179</v>
      </c>
      <c r="C24" s="338">
        <v>241</v>
      </c>
      <c r="D24" s="341" t="s">
        <v>90</v>
      </c>
      <c r="E24" s="338" t="s">
        <v>98</v>
      </c>
      <c r="F24" s="338" t="s">
        <v>235</v>
      </c>
      <c r="G24" s="338" t="s">
        <v>244</v>
      </c>
      <c r="H24" s="520" t="s">
        <v>220</v>
      </c>
      <c r="I24" s="338" t="s">
        <v>222</v>
      </c>
      <c r="J24" s="339">
        <v>40306</v>
      </c>
      <c r="K24" s="339">
        <v>40842</v>
      </c>
      <c r="L24" s="459">
        <f>+(K24-J24)/30</f>
        <v>17.866666666666667</v>
      </c>
      <c r="M24" s="338">
        <v>13</v>
      </c>
      <c r="N24" s="338">
        <v>247</v>
      </c>
      <c r="O24" s="338" t="s">
        <v>98</v>
      </c>
      <c r="P24" s="338">
        <v>256</v>
      </c>
      <c r="Q24" s="338">
        <v>13</v>
      </c>
      <c r="R24" s="338"/>
      <c r="S24" s="338"/>
      <c r="T24" s="311"/>
      <c r="U24" s="660"/>
      <c r="V24" s="660"/>
      <c r="W24" s="660"/>
      <c r="X24" s="659"/>
      <c r="Y24" s="660"/>
      <c r="Z24" s="660"/>
      <c r="AA24" s="660"/>
      <c r="AB24" s="660"/>
      <c r="AC24" s="660"/>
      <c r="AD24" s="655">
        <v>2014</v>
      </c>
      <c r="AE24" s="658">
        <v>616000</v>
      </c>
      <c r="AF24" s="660"/>
      <c r="AG24" s="660"/>
      <c r="AH24" s="660"/>
      <c r="AI24" s="660"/>
      <c r="AJ24" s="660"/>
    </row>
    <row r="25" spans="1:36" s="312" customFormat="1" ht="73.150000000000006" customHeight="1" x14ac:dyDescent="0.25">
      <c r="A25" s="338">
        <v>3</v>
      </c>
      <c r="B25" s="338" t="s">
        <v>227</v>
      </c>
      <c r="C25" s="338">
        <v>262</v>
      </c>
      <c r="D25" s="341" t="s">
        <v>90</v>
      </c>
      <c r="E25" s="338" t="s">
        <v>98</v>
      </c>
      <c r="F25" s="338" t="s">
        <v>235</v>
      </c>
      <c r="G25" s="338" t="s">
        <v>250</v>
      </c>
      <c r="H25" s="520" t="s">
        <v>228</v>
      </c>
      <c r="I25" s="338" t="s">
        <v>251</v>
      </c>
      <c r="J25" s="339">
        <v>39104</v>
      </c>
      <c r="K25" s="339">
        <v>39368</v>
      </c>
      <c r="L25" s="459">
        <f>+(K25-J25)/30</f>
        <v>8.8000000000000007</v>
      </c>
      <c r="M25" s="338">
        <v>7</v>
      </c>
      <c r="N25" s="465" t="s">
        <v>252</v>
      </c>
      <c r="O25" s="338" t="s">
        <v>98</v>
      </c>
      <c r="P25" s="338">
        <v>263</v>
      </c>
      <c r="Q25" s="338">
        <v>5.07</v>
      </c>
      <c r="R25" s="338" t="s">
        <v>253</v>
      </c>
      <c r="S25" s="338"/>
      <c r="T25" s="311"/>
      <c r="U25" s="660"/>
      <c r="V25" s="660"/>
      <c r="W25" s="660"/>
      <c r="X25" s="659"/>
      <c r="Y25" s="660"/>
      <c r="Z25" s="660"/>
      <c r="AA25" s="660"/>
      <c r="AB25" s="660"/>
      <c r="AC25" s="660"/>
      <c r="AD25" s="655">
        <v>2015</v>
      </c>
      <c r="AE25" s="658">
        <v>644350</v>
      </c>
      <c r="AF25" s="660"/>
      <c r="AG25" s="660"/>
      <c r="AH25" s="660"/>
      <c r="AI25" s="660"/>
      <c r="AJ25" s="660"/>
    </row>
    <row r="26" spans="1:36" s="312" customFormat="1" ht="90" x14ac:dyDescent="0.25">
      <c r="A26" s="338">
        <v>4</v>
      </c>
      <c r="B26" s="338" t="s">
        <v>227</v>
      </c>
      <c r="C26" s="338">
        <v>282</v>
      </c>
      <c r="D26" s="341" t="s">
        <v>90</v>
      </c>
      <c r="E26" s="338" t="s">
        <v>98</v>
      </c>
      <c r="F26" s="338" t="s">
        <v>235</v>
      </c>
      <c r="G26" s="338" t="s">
        <v>255</v>
      </c>
      <c r="H26" s="520" t="s">
        <v>256</v>
      </c>
      <c r="I26" s="338" t="s">
        <v>257</v>
      </c>
      <c r="J26" s="339">
        <v>42248</v>
      </c>
      <c r="K26" s="339">
        <v>42765</v>
      </c>
      <c r="L26" s="459">
        <f>+(K26-J26)/30</f>
        <v>17.233333333333334</v>
      </c>
      <c r="M26" s="341" t="s">
        <v>98</v>
      </c>
      <c r="N26" s="341" t="s">
        <v>98</v>
      </c>
      <c r="O26" s="338" t="s">
        <v>258</v>
      </c>
      <c r="P26" s="338" t="s">
        <v>98</v>
      </c>
      <c r="Q26" s="338">
        <v>17</v>
      </c>
      <c r="R26" s="338" t="s">
        <v>259</v>
      </c>
      <c r="S26" s="338"/>
      <c r="T26" s="311"/>
      <c r="U26" s="660"/>
      <c r="V26" s="660"/>
      <c r="W26" s="660"/>
      <c r="X26" s="659"/>
      <c r="Y26" s="660"/>
      <c r="Z26" s="660"/>
      <c r="AA26" s="660"/>
      <c r="AB26" s="660"/>
      <c r="AC26" s="660"/>
      <c r="AD26" s="655">
        <v>2016</v>
      </c>
      <c r="AE26" s="658">
        <v>689455</v>
      </c>
      <c r="AF26" s="660"/>
      <c r="AG26" s="660"/>
      <c r="AH26" s="660"/>
      <c r="AI26" s="660"/>
      <c r="AJ26" s="660"/>
    </row>
    <row r="27" spans="1:36" s="163" customFormat="1" x14ac:dyDescent="0.25">
      <c r="A27" s="272"/>
      <c r="B27" s="272"/>
      <c r="C27" s="272"/>
      <c r="D27" s="272"/>
      <c r="E27" s="272"/>
      <c r="F27" s="272"/>
      <c r="G27" s="272"/>
      <c r="H27" s="521"/>
      <c r="I27" s="272"/>
      <c r="J27" s="272"/>
      <c r="K27" s="272"/>
      <c r="L27" s="274"/>
      <c r="M27" s="272"/>
      <c r="N27" s="272"/>
      <c r="O27" s="272"/>
      <c r="P27" s="272"/>
      <c r="Q27" s="273"/>
      <c r="R27" s="272"/>
      <c r="S27" s="272"/>
      <c r="T27" s="173"/>
      <c r="U27" s="656"/>
      <c r="V27" s="656"/>
      <c r="W27" s="656"/>
      <c r="X27" s="655"/>
      <c r="Y27" s="656"/>
      <c r="Z27" s="656"/>
      <c r="AA27" s="656"/>
      <c r="AB27" s="656"/>
      <c r="AC27" s="656"/>
      <c r="AD27" s="655">
        <v>2017</v>
      </c>
      <c r="AE27" s="658">
        <v>737717</v>
      </c>
      <c r="AF27" s="656"/>
      <c r="AG27" s="656"/>
      <c r="AH27" s="656"/>
      <c r="AI27" s="656"/>
      <c r="AJ27" s="656"/>
    </row>
    <row r="28" spans="1:36" s="163" customFormat="1" ht="26.25" x14ac:dyDescent="0.25">
      <c r="A28" s="272"/>
      <c r="B28" s="272"/>
      <c r="C28" s="272"/>
      <c r="D28" s="272"/>
      <c r="E28" s="272"/>
      <c r="F28" s="272"/>
      <c r="G28" s="272"/>
      <c r="H28" s="521"/>
      <c r="I28" s="276"/>
      <c r="J28" s="276"/>
      <c r="K28" s="276"/>
      <c r="L28" s="275"/>
      <c r="M28" s="272"/>
      <c r="N28" s="272"/>
      <c r="O28" s="272"/>
      <c r="P28" s="276" t="s">
        <v>146</v>
      </c>
      <c r="Q28" s="274">
        <f>SUM(Q23:Q27)</f>
        <v>35.07</v>
      </c>
      <c r="R28" s="272"/>
      <c r="S28" s="272"/>
      <c r="T28" s="173"/>
      <c r="U28" s="656"/>
      <c r="V28" s="656"/>
      <c r="W28" s="656"/>
      <c r="X28" s="655"/>
      <c r="Y28" s="656"/>
      <c r="Z28" s="656"/>
      <c r="AA28" s="656"/>
      <c r="AB28" s="656"/>
      <c r="AC28" s="656"/>
      <c r="AD28" s="655">
        <v>2018</v>
      </c>
      <c r="AE28" s="658">
        <v>781242</v>
      </c>
      <c r="AF28" s="656"/>
      <c r="AG28" s="656"/>
      <c r="AH28" s="656"/>
      <c r="AI28" s="656"/>
      <c r="AJ28" s="656"/>
    </row>
    <row r="29" spans="1:36" s="163" customFormat="1" ht="15.75" thickBot="1" x14ac:dyDescent="0.3">
      <c r="A29" s="272"/>
      <c r="B29" s="272"/>
      <c r="C29" s="272"/>
      <c r="D29" s="272"/>
      <c r="E29" s="272"/>
      <c r="F29" s="272"/>
      <c r="G29" s="272"/>
      <c r="H29" s="521"/>
      <c r="I29" s="272"/>
      <c r="J29" s="272"/>
      <c r="K29" s="272"/>
      <c r="L29" s="272"/>
      <c r="M29" s="272"/>
      <c r="N29" s="272"/>
      <c r="O29" s="272"/>
      <c r="P29" s="272"/>
      <c r="Q29" s="272"/>
      <c r="R29" s="173"/>
      <c r="U29" s="656"/>
      <c r="V29" s="655"/>
      <c r="W29" s="655"/>
      <c r="X29" s="655"/>
      <c r="Y29" s="656"/>
      <c r="Z29" s="656"/>
      <c r="AA29" s="656"/>
      <c r="AB29" s="656"/>
      <c r="AC29" s="656"/>
      <c r="AD29" s="655">
        <v>2019</v>
      </c>
      <c r="AE29" s="658">
        <v>828116</v>
      </c>
      <c r="AF29" s="656"/>
      <c r="AG29" s="656"/>
      <c r="AH29" s="656"/>
      <c r="AI29" s="656"/>
      <c r="AJ29" s="656"/>
    </row>
    <row r="30" spans="1:36" s="163" customFormat="1" ht="15.75" thickBot="1" x14ac:dyDescent="0.3">
      <c r="A30" s="356" t="s">
        <v>543</v>
      </c>
      <c r="B30" s="357"/>
      <c r="C30" s="357"/>
      <c r="D30" s="357"/>
      <c r="E30" s="358"/>
      <c r="F30" s="268"/>
      <c r="G30" s="269"/>
      <c r="H30" s="518"/>
      <c r="I30" s="196"/>
      <c r="J30" s="196"/>
      <c r="K30" s="196"/>
      <c r="L30" s="196"/>
      <c r="M30" s="196"/>
      <c r="N30" s="196"/>
      <c r="O30" s="196"/>
      <c r="P30" s="173"/>
      <c r="U30" s="655"/>
      <c r="V30" s="655"/>
      <c r="W30" s="655"/>
      <c r="X30" s="656"/>
      <c r="Y30" s="656"/>
      <c r="Z30" s="656"/>
      <c r="AA30" s="656"/>
      <c r="AB30" s="656"/>
      <c r="AC30" s="656"/>
      <c r="AD30" s="655"/>
      <c r="AE30" s="656"/>
      <c r="AF30" s="656"/>
      <c r="AG30" s="656"/>
      <c r="AH30" s="656"/>
      <c r="AI30" s="656"/>
      <c r="AJ30" s="656"/>
    </row>
    <row r="31" spans="1:36" s="163" customFormat="1" ht="15.75" thickBot="1" x14ac:dyDescent="0.3">
      <c r="A31" s="356" t="s">
        <v>143</v>
      </c>
      <c r="B31" s="357"/>
      <c r="C31" s="358"/>
      <c r="D31" s="359" t="s">
        <v>126</v>
      </c>
      <c r="E31" s="359" t="s">
        <v>144</v>
      </c>
      <c r="F31" s="620" t="s">
        <v>126</v>
      </c>
      <c r="G31" s="269"/>
      <c r="H31" s="518"/>
      <c r="I31" s="196"/>
      <c r="J31" s="196"/>
      <c r="K31" s="196"/>
      <c r="L31" s="196"/>
      <c r="M31" s="196"/>
      <c r="N31" s="196"/>
      <c r="O31" s="196"/>
      <c r="P31" s="173"/>
      <c r="U31" s="655"/>
      <c r="V31" s="655"/>
      <c r="W31" s="655"/>
      <c r="X31" s="656"/>
      <c r="Y31" s="656"/>
      <c r="Z31" s="656"/>
      <c r="AA31" s="656"/>
      <c r="AB31" s="656"/>
      <c r="AC31" s="656"/>
      <c r="AD31" s="655"/>
      <c r="AE31" s="656"/>
      <c r="AF31" s="656"/>
      <c r="AG31" s="656"/>
      <c r="AH31" s="656"/>
      <c r="AI31" s="656"/>
      <c r="AJ31" s="656"/>
    </row>
    <row r="32" spans="1:36" s="163" customFormat="1" x14ac:dyDescent="0.25">
      <c r="A32" s="332" t="s">
        <v>187</v>
      </c>
      <c r="B32" s="333"/>
      <c r="C32" s="334"/>
      <c r="D32" s="335" t="s">
        <v>90</v>
      </c>
      <c r="E32" s="335">
        <v>312</v>
      </c>
      <c r="F32" s="268"/>
      <c r="G32" s="269"/>
      <c r="H32" s="518"/>
      <c r="I32" s="196"/>
      <c r="J32" s="196"/>
      <c r="K32" s="196"/>
      <c r="L32" s="196"/>
      <c r="M32" s="196"/>
      <c r="N32" s="196"/>
      <c r="O32" s="196"/>
      <c r="P32" s="173"/>
      <c r="U32" s="655"/>
      <c r="V32" s="655"/>
      <c r="W32" s="655"/>
      <c r="X32" s="656"/>
      <c r="Y32" s="656"/>
      <c r="Z32" s="656"/>
      <c r="AA32" s="656"/>
      <c r="AB32" s="656"/>
      <c r="AC32" s="656"/>
      <c r="AD32" s="656"/>
      <c r="AE32" s="656"/>
      <c r="AF32" s="656"/>
      <c r="AG32" s="656"/>
      <c r="AH32" s="656"/>
      <c r="AI32" s="656"/>
      <c r="AJ32" s="656"/>
    </row>
    <row r="33" spans="1:36" s="163" customFormat="1" x14ac:dyDescent="0.25">
      <c r="A33" s="326" t="s">
        <v>149</v>
      </c>
      <c r="B33" s="327"/>
      <c r="C33" s="328"/>
      <c r="D33" s="320" t="s">
        <v>90</v>
      </c>
      <c r="E33" s="320">
        <v>314</v>
      </c>
      <c r="F33" s="268"/>
      <c r="G33" s="269"/>
      <c r="H33" s="518"/>
      <c r="I33" s="196"/>
      <c r="J33" s="196"/>
      <c r="K33" s="196"/>
      <c r="L33" s="196"/>
      <c r="M33" s="196"/>
      <c r="N33" s="196"/>
      <c r="O33" s="196"/>
      <c r="P33" s="173"/>
      <c r="U33" s="655"/>
      <c r="V33" s="655"/>
      <c r="W33" s="655"/>
      <c r="X33" s="656"/>
      <c r="Y33" s="656"/>
      <c r="Z33" s="656"/>
      <c r="AA33" s="656"/>
      <c r="AB33" s="656"/>
      <c r="AC33" s="656"/>
      <c r="AD33" s="656"/>
      <c r="AE33" s="656"/>
      <c r="AF33" s="656"/>
      <c r="AG33" s="656"/>
      <c r="AH33" s="656"/>
      <c r="AI33" s="656"/>
      <c r="AJ33" s="656"/>
    </row>
    <row r="34" spans="1:36" s="163" customFormat="1" x14ac:dyDescent="0.25">
      <c r="A34" s="343" t="s">
        <v>150</v>
      </c>
      <c r="B34" s="344"/>
      <c r="C34" s="345"/>
      <c r="D34" s="346" t="s">
        <v>90</v>
      </c>
      <c r="E34" s="346">
        <v>317</v>
      </c>
      <c r="F34" s="268"/>
      <c r="G34" s="269"/>
      <c r="H34" s="518"/>
      <c r="I34" s="196"/>
      <c r="J34" s="196"/>
      <c r="K34" s="196"/>
      <c r="L34" s="196"/>
      <c r="M34" s="196"/>
      <c r="N34" s="196"/>
      <c r="O34" s="196"/>
      <c r="P34" s="173"/>
      <c r="U34" s="655"/>
      <c r="V34" s="655"/>
      <c r="W34" s="655"/>
      <c r="X34" s="656"/>
      <c r="Y34" s="656"/>
      <c r="Z34" s="656"/>
      <c r="AA34" s="656"/>
      <c r="AB34" s="656"/>
      <c r="AC34" s="656"/>
      <c r="AD34" s="656"/>
      <c r="AE34" s="656"/>
      <c r="AF34" s="656"/>
      <c r="AG34" s="656"/>
      <c r="AH34" s="656"/>
      <c r="AI34" s="656"/>
      <c r="AJ34" s="656"/>
    </row>
    <row r="35" spans="1:36" s="163" customFormat="1" x14ac:dyDescent="0.25">
      <c r="A35" s="343" t="s">
        <v>142</v>
      </c>
      <c r="B35" s="344"/>
      <c r="C35" s="345"/>
      <c r="D35" s="346" t="s">
        <v>90</v>
      </c>
      <c r="E35" s="346">
        <v>315</v>
      </c>
      <c r="F35" s="268"/>
      <c r="G35" s="269"/>
      <c r="H35" s="518"/>
      <c r="I35" s="196"/>
      <c r="J35" s="196"/>
      <c r="K35" s="196"/>
      <c r="L35" s="196"/>
      <c r="M35" s="196"/>
      <c r="N35" s="196"/>
      <c r="O35" s="196"/>
      <c r="P35" s="173"/>
      <c r="U35" s="655"/>
      <c r="V35" s="655"/>
      <c r="W35" s="655"/>
      <c r="X35" s="656"/>
      <c r="Y35" s="656"/>
      <c r="Z35" s="656"/>
      <c r="AA35" s="656"/>
      <c r="AB35" s="656"/>
      <c r="AC35" s="656"/>
      <c r="AD35" s="656"/>
      <c r="AE35" s="656"/>
      <c r="AF35" s="656"/>
      <c r="AG35" s="656"/>
      <c r="AH35" s="656"/>
      <c r="AI35" s="656"/>
      <c r="AJ35" s="656"/>
    </row>
    <row r="36" spans="1:36" s="163" customFormat="1" x14ac:dyDescent="0.25">
      <c r="A36" s="343"/>
      <c r="B36" s="344"/>
      <c r="C36" s="345"/>
      <c r="D36" s="346"/>
      <c r="E36" s="346"/>
      <c r="F36" s="268"/>
      <c r="G36" s="269"/>
      <c r="H36" s="518"/>
      <c r="I36" s="196"/>
      <c r="J36" s="196"/>
      <c r="K36" s="196"/>
      <c r="L36" s="196"/>
      <c r="M36" s="196"/>
      <c r="N36" s="196"/>
      <c r="O36" s="196"/>
      <c r="P36" s="173"/>
      <c r="U36" s="655"/>
      <c r="V36" s="655"/>
      <c r="W36" s="655"/>
      <c r="X36" s="656"/>
      <c r="Y36" s="656"/>
      <c r="Z36" s="656"/>
      <c r="AA36" s="656"/>
      <c r="AB36" s="656"/>
      <c r="AC36" s="656"/>
      <c r="AD36" s="656"/>
      <c r="AE36" s="656"/>
      <c r="AF36" s="656"/>
      <c r="AG36" s="656"/>
      <c r="AH36" s="656"/>
      <c r="AI36" s="656"/>
      <c r="AJ36" s="656"/>
    </row>
    <row r="37" spans="1:36" s="163" customFormat="1" ht="15.75" thickBot="1" x14ac:dyDescent="0.3">
      <c r="A37" s="329"/>
      <c r="B37" s="330"/>
      <c r="C37" s="331"/>
      <c r="D37" s="321"/>
      <c r="E37" s="321"/>
      <c r="F37" s="268"/>
      <c r="G37" s="269"/>
      <c r="H37" s="518"/>
      <c r="I37" s="196"/>
      <c r="J37" s="196"/>
      <c r="K37" s="196"/>
      <c r="L37" s="196"/>
      <c r="M37" s="196"/>
      <c r="N37" s="196"/>
      <c r="O37" s="196"/>
      <c r="P37" s="173"/>
      <c r="U37" s="655"/>
      <c r="V37" s="655"/>
      <c r="W37" s="655"/>
      <c r="X37" s="656"/>
      <c r="Y37" s="656"/>
      <c r="Z37" s="656"/>
      <c r="AA37" s="656"/>
      <c r="AB37" s="656"/>
      <c r="AC37" s="656"/>
      <c r="AD37" s="656"/>
      <c r="AE37" s="656"/>
      <c r="AF37" s="656"/>
      <c r="AG37" s="656"/>
      <c r="AH37" s="656"/>
      <c r="AI37" s="656"/>
      <c r="AJ37" s="656"/>
    </row>
    <row r="38" spans="1:36" ht="15.75" thickBot="1" x14ac:dyDescent="0.3">
      <c r="U38" s="655"/>
      <c r="V38" s="655"/>
      <c r="W38" s="655"/>
      <c r="X38" s="655"/>
      <c r="Y38" s="655"/>
      <c r="Z38" s="655"/>
      <c r="AA38" s="655"/>
      <c r="AB38" s="655"/>
      <c r="AC38" s="655"/>
      <c r="AD38" s="655"/>
      <c r="AE38" s="655"/>
      <c r="AF38" s="655"/>
      <c r="AG38" s="655"/>
      <c r="AH38" s="655"/>
      <c r="AI38" s="655"/>
      <c r="AJ38" s="655"/>
    </row>
    <row r="39" spans="1:36" ht="15.75" thickBot="1" x14ac:dyDescent="0.3">
      <c r="A39" s="356" t="s">
        <v>544</v>
      </c>
      <c r="B39" s="357"/>
      <c r="C39" s="357"/>
      <c r="D39" s="357"/>
      <c r="E39" s="358"/>
      <c r="F39" s="436" t="s">
        <v>126</v>
      </c>
      <c r="U39" s="655"/>
      <c r="V39" s="655"/>
      <c r="W39" s="655"/>
      <c r="X39" s="655"/>
      <c r="Y39" s="655"/>
      <c r="Z39" s="655"/>
      <c r="AA39" s="655"/>
      <c r="AB39" s="655"/>
      <c r="AC39" s="655"/>
      <c r="AD39" s="655"/>
      <c r="AE39" s="655"/>
      <c r="AF39" s="655"/>
      <c r="AG39" s="655"/>
      <c r="AH39" s="655"/>
      <c r="AI39" s="655"/>
      <c r="AJ39" s="655"/>
    </row>
    <row r="40" spans="1:36" ht="15.75" thickBot="1" x14ac:dyDescent="0.3">
      <c r="A40" s="356" t="s">
        <v>143</v>
      </c>
      <c r="B40" s="357"/>
      <c r="C40" s="358"/>
      <c r="D40" s="359" t="s">
        <v>126</v>
      </c>
      <c r="E40" s="359" t="s">
        <v>144</v>
      </c>
      <c r="U40" s="655"/>
      <c r="V40" s="655"/>
      <c r="W40" s="655"/>
      <c r="X40" s="655"/>
      <c r="Y40" s="655"/>
      <c r="Z40" s="655"/>
      <c r="AA40" s="655"/>
      <c r="AB40" s="655"/>
      <c r="AC40" s="655"/>
      <c r="AD40" s="655"/>
      <c r="AE40" s="655"/>
      <c r="AF40" s="655"/>
      <c r="AG40" s="655"/>
      <c r="AH40" s="655"/>
      <c r="AI40" s="655"/>
      <c r="AJ40" s="655"/>
    </row>
    <row r="41" spans="1:36" x14ac:dyDescent="0.25">
      <c r="A41" s="332" t="s">
        <v>187</v>
      </c>
      <c r="B41" s="333"/>
      <c r="C41" s="334"/>
      <c r="D41" s="335" t="s">
        <v>90</v>
      </c>
      <c r="E41" s="335">
        <v>319</v>
      </c>
      <c r="U41" s="655"/>
      <c r="V41" s="655"/>
      <c r="W41" s="655"/>
      <c r="X41" s="655"/>
      <c r="Y41" s="655"/>
      <c r="Z41" s="655"/>
      <c r="AA41" s="655"/>
      <c r="AB41" s="655"/>
      <c r="AC41" s="655"/>
      <c r="AD41" s="655"/>
      <c r="AE41" s="655"/>
      <c r="AF41" s="655"/>
      <c r="AG41" s="655"/>
      <c r="AH41" s="655"/>
      <c r="AI41" s="655"/>
      <c r="AJ41" s="655"/>
    </row>
    <row r="42" spans="1:36" x14ac:dyDescent="0.25">
      <c r="A42" s="326" t="s">
        <v>149</v>
      </c>
      <c r="B42" s="327"/>
      <c r="C42" s="328"/>
      <c r="D42" s="320" t="s">
        <v>90</v>
      </c>
      <c r="E42" s="320">
        <v>321</v>
      </c>
      <c r="U42" s="655"/>
      <c r="V42" s="655"/>
      <c r="W42" s="655"/>
      <c r="X42" s="655"/>
      <c r="Y42" s="655"/>
      <c r="Z42" s="655"/>
      <c r="AA42" s="655"/>
      <c r="AB42" s="655"/>
      <c r="AC42" s="655"/>
      <c r="AD42" s="655"/>
      <c r="AE42" s="655"/>
      <c r="AF42" s="655"/>
      <c r="AG42" s="655"/>
      <c r="AH42" s="655"/>
      <c r="AI42" s="655"/>
      <c r="AJ42" s="655"/>
    </row>
    <row r="43" spans="1:36" x14ac:dyDescent="0.25">
      <c r="A43" s="343" t="s">
        <v>151</v>
      </c>
      <c r="B43" s="344"/>
      <c r="C43" s="345"/>
      <c r="D43" s="346" t="s">
        <v>90</v>
      </c>
      <c r="E43" s="346"/>
      <c r="U43" s="655"/>
      <c r="V43" s="655"/>
      <c r="W43" s="655"/>
      <c r="X43" s="655"/>
      <c r="Y43" s="655"/>
      <c r="Z43" s="655"/>
      <c r="AA43" s="655"/>
      <c r="AB43" s="655"/>
      <c r="AC43" s="655"/>
      <c r="AD43" s="655"/>
      <c r="AE43" s="655"/>
      <c r="AF43" s="655"/>
      <c r="AG43" s="655"/>
      <c r="AH43" s="655"/>
      <c r="AI43" s="655"/>
      <c r="AJ43" s="655"/>
    </row>
    <row r="44" spans="1:36" ht="15.75" thickBot="1" x14ac:dyDescent="0.3">
      <c r="A44" s="329"/>
      <c r="B44" s="330"/>
      <c r="C44" s="331"/>
      <c r="D44" s="321"/>
      <c r="E44" s="321"/>
      <c r="U44" s="655"/>
      <c r="V44" s="655"/>
      <c r="W44" s="655"/>
      <c r="X44" s="655"/>
      <c r="Y44" s="655"/>
      <c r="Z44" s="655"/>
      <c r="AA44" s="655"/>
      <c r="AB44" s="655"/>
      <c r="AC44" s="655"/>
      <c r="AD44" s="655"/>
      <c r="AE44" s="655"/>
      <c r="AF44" s="655"/>
      <c r="AG44" s="655"/>
      <c r="AH44" s="655"/>
      <c r="AI44" s="655"/>
      <c r="AJ44" s="655"/>
    </row>
    <row r="45" spans="1:36" x14ac:dyDescent="0.25">
      <c r="U45" s="655"/>
      <c r="V45" s="655"/>
      <c r="W45" s="655"/>
      <c r="X45" s="655"/>
      <c r="Y45" s="655"/>
      <c r="Z45" s="655"/>
      <c r="AA45" s="655"/>
      <c r="AB45" s="655"/>
      <c r="AC45" s="655"/>
      <c r="AD45" s="655"/>
      <c r="AE45" s="655"/>
      <c r="AF45" s="655"/>
      <c r="AG45" s="655"/>
      <c r="AH45" s="655"/>
      <c r="AI45" s="655"/>
      <c r="AJ45" s="655"/>
    </row>
    <row r="46" spans="1:36" s="163" customFormat="1" ht="48.75" x14ac:dyDescent="0.25">
      <c r="A46" s="271" t="s">
        <v>206</v>
      </c>
      <c r="B46" s="271" t="s">
        <v>35</v>
      </c>
      <c r="C46" s="271" t="s">
        <v>189</v>
      </c>
      <c r="D46" s="271" t="s">
        <v>207</v>
      </c>
      <c r="E46" s="271" t="s">
        <v>152</v>
      </c>
      <c r="F46" s="271" t="s">
        <v>193</v>
      </c>
      <c r="G46" s="271" t="s">
        <v>97</v>
      </c>
      <c r="H46" s="519" t="s">
        <v>5</v>
      </c>
      <c r="I46" s="271" t="s">
        <v>145</v>
      </c>
      <c r="J46" s="271" t="s">
        <v>190</v>
      </c>
      <c r="K46" s="271" t="s">
        <v>209</v>
      </c>
      <c r="L46" s="271" t="s">
        <v>153</v>
      </c>
      <c r="M46" s="271" t="s">
        <v>191</v>
      </c>
      <c r="N46" s="271"/>
      <c r="O46" s="271"/>
      <c r="P46" s="271"/>
      <c r="Q46" s="271" t="s">
        <v>192</v>
      </c>
      <c r="U46" s="655"/>
      <c r="V46" s="655"/>
      <c r="W46" s="655"/>
      <c r="X46" s="656"/>
      <c r="Y46" s="656"/>
      <c r="Z46" s="656"/>
      <c r="AA46" s="656"/>
      <c r="AB46" s="656"/>
      <c r="AC46" s="656"/>
      <c r="AD46" s="656"/>
      <c r="AE46" s="656"/>
      <c r="AF46" s="656"/>
      <c r="AG46" s="656"/>
      <c r="AH46" s="656"/>
      <c r="AI46" s="656"/>
      <c r="AJ46" s="656"/>
    </row>
    <row r="47" spans="1:36" s="312" customFormat="1" ht="90" x14ac:dyDescent="0.25">
      <c r="A47" s="338">
        <v>1</v>
      </c>
      <c r="B47" s="338" t="s">
        <v>545</v>
      </c>
      <c r="C47" s="338">
        <v>323</v>
      </c>
      <c r="D47" s="341" t="s">
        <v>90</v>
      </c>
      <c r="E47" s="338" t="s">
        <v>115</v>
      </c>
      <c r="F47" s="338" t="s">
        <v>90</v>
      </c>
      <c r="G47" s="338" t="s">
        <v>236</v>
      </c>
      <c r="H47" s="520" t="s">
        <v>546</v>
      </c>
      <c r="I47" s="339">
        <v>40942</v>
      </c>
      <c r="J47" s="339" t="s">
        <v>547</v>
      </c>
      <c r="K47" s="338">
        <v>8089.51</v>
      </c>
      <c r="L47" s="349" t="s">
        <v>90</v>
      </c>
      <c r="M47" s="621" t="s">
        <v>90</v>
      </c>
      <c r="O47" s="338"/>
      <c r="P47" s="338"/>
      <c r="Q47" s="338"/>
      <c r="U47" s="659"/>
      <c r="V47" s="659"/>
      <c r="W47" s="659"/>
      <c r="X47" s="660"/>
      <c r="Y47" s="660"/>
      <c r="Z47" s="660"/>
      <c r="AA47" s="660"/>
      <c r="AB47" s="660"/>
      <c r="AC47" s="660"/>
      <c r="AD47" s="660"/>
      <c r="AE47" s="660"/>
      <c r="AF47" s="660"/>
      <c r="AG47" s="660"/>
      <c r="AH47" s="660"/>
      <c r="AI47" s="660"/>
      <c r="AJ47" s="660"/>
    </row>
    <row r="48" spans="1:36" s="312" customFormat="1" x14ac:dyDescent="0.25">
      <c r="A48" s="338">
        <v>2</v>
      </c>
      <c r="B48" s="338"/>
      <c r="C48" s="338"/>
      <c r="D48" s="341"/>
      <c r="E48" s="338"/>
      <c r="F48" s="338"/>
      <c r="G48" s="338"/>
      <c r="H48" s="520"/>
      <c r="I48" s="339"/>
      <c r="J48" s="339"/>
      <c r="K48" s="338"/>
      <c r="L48" s="349"/>
      <c r="M48" s="338"/>
      <c r="N48" s="338"/>
      <c r="O48" s="338"/>
      <c r="P48" s="338"/>
      <c r="Q48" s="338"/>
      <c r="U48" s="659"/>
      <c r="V48" s="659"/>
      <c r="W48" s="659"/>
      <c r="X48" s="660"/>
      <c r="Y48" s="660"/>
      <c r="Z48" s="660"/>
      <c r="AA48" s="660"/>
      <c r="AB48" s="660"/>
      <c r="AC48" s="660"/>
      <c r="AD48" s="660"/>
      <c r="AE48" s="660"/>
      <c r="AF48" s="660"/>
      <c r="AG48" s="660"/>
      <c r="AH48" s="660"/>
      <c r="AI48" s="660"/>
      <c r="AJ48" s="660"/>
    </row>
    <row r="49" spans="1:36" s="312" customFormat="1" x14ac:dyDescent="0.25">
      <c r="A49" s="338">
        <v>3</v>
      </c>
      <c r="B49" s="338"/>
      <c r="C49" s="338"/>
      <c r="D49" s="341"/>
      <c r="E49" s="338"/>
      <c r="F49" s="338"/>
      <c r="G49" s="338"/>
      <c r="H49" s="520"/>
      <c r="I49" s="339"/>
      <c r="J49" s="339"/>
      <c r="K49" s="338"/>
      <c r="L49" s="342"/>
      <c r="M49" s="338"/>
      <c r="N49" s="338"/>
      <c r="O49" s="338"/>
      <c r="P49" s="338"/>
      <c r="Q49" s="338"/>
      <c r="U49" s="659"/>
      <c r="V49" s="659"/>
      <c r="W49" s="659"/>
      <c r="X49" s="660"/>
      <c r="Y49" s="660"/>
      <c r="Z49" s="660"/>
      <c r="AA49" s="660"/>
      <c r="AB49" s="660"/>
      <c r="AC49" s="660"/>
      <c r="AD49" s="660"/>
      <c r="AE49" s="660"/>
      <c r="AF49" s="660"/>
      <c r="AG49" s="660"/>
      <c r="AH49" s="660"/>
      <c r="AI49" s="660"/>
      <c r="AJ49" s="660"/>
    </row>
    <row r="50" spans="1:36" s="312" customFormat="1" x14ac:dyDescent="0.25">
      <c r="A50" s="338">
        <v>4</v>
      </c>
      <c r="B50" s="338"/>
      <c r="C50" s="338"/>
      <c r="D50" s="341"/>
      <c r="E50" s="338"/>
      <c r="F50" s="338"/>
      <c r="G50" s="338"/>
      <c r="H50" s="520"/>
      <c r="I50" s="339"/>
      <c r="J50" s="339"/>
      <c r="K50" s="338"/>
      <c r="L50" s="342"/>
      <c r="M50" s="338"/>
      <c r="N50" s="338"/>
      <c r="O50" s="338"/>
      <c r="P50" s="338"/>
      <c r="Q50" s="338"/>
      <c r="U50" s="659"/>
      <c r="V50" s="659"/>
      <c r="W50" s="659"/>
      <c r="X50" s="660"/>
      <c r="Y50" s="660"/>
      <c r="Z50" s="660"/>
      <c r="AA50" s="660"/>
      <c r="AB50" s="660"/>
      <c r="AC50" s="660"/>
      <c r="AD50" s="660"/>
      <c r="AE50" s="660"/>
      <c r="AF50" s="660"/>
      <c r="AG50" s="660"/>
      <c r="AH50" s="660"/>
      <c r="AI50" s="660"/>
      <c r="AJ50" s="660"/>
    </row>
    <row r="51" spans="1:36" s="312" customFormat="1" x14ac:dyDescent="0.25">
      <c r="A51" s="338">
        <v>5</v>
      </c>
      <c r="B51" s="338"/>
      <c r="C51" s="338"/>
      <c r="D51" s="341"/>
      <c r="E51" s="338"/>
      <c r="F51" s="338"/>
      <c r="G51" s="338"/>
      <c r="H51" s="520"/>
      <c r="I51" s="339"/>
      <c r="J51" s="339"/>
      <c r="K51" s="338"/>
      <c r="L51" s="342"/>
      <c r="M51" s="338"/>
      <c r="N51" s="338"/>
      <c r="O51" s="338"/>
      <c r="P51" s="338"/>
      <c r="Q51" s="338"/>
      <c r="U51" s="659"/>
      <c r="V51" s="659"/>
      <c r="W51" s="659"/>
      <c r="X51" s="660"/>
      <c r="Y51" s="660"/>
      <c r="Z51" s="660"/>
      <c r="AA51" s="660"/>
      <c r="AB51" s="660"/>
      <c r="AC51" s="660"/>
      <c r="AD51" s="660"/>
      <c r="AE51" s="660"/>
      <c r="AF51" s="660"/>
      <c r="AG51" s="660"/>
      <c r="AH51" s="660"/>
      <c r="AI51" s="660"/>
      <c r="AJ51" s="660"/>
    </row>
    <row r="52" spans="1:36" s="312" customFormat="1" x14ac:dyDescent="0.25">
      <c r="A52" s="338"/>
      <c r="B52" s="338"/>
      <c r="C52" s="338"/>
      <c r="D52" s="338"/>
      <c r="E52" s="338"/>
      <c r="F52" s="338"/>
      <c r="G52" s="338"/>
      <c r="H52" s="522"/>
      <c r="I52" s="348"/>
      <c r="J52" s="348" t="s">
        <v>506</v>
      </c>
      <c r="K52" s="338">
        <f>SUM(K47:K51)</f>
        <v>8089.51</v>
      </c>
      <c r="L52" s="338"/>
      <c r="M52" s="338"/>
      <c r="N52" s="338"/>
      <c r="O52" s="338"/>
      <c r="P52" s="338"/>
      <c r="U52" s="659"/>
      <c r="V52" s="659"/>
      <c r="W52" s="659"/>
      <c r="X52" s="660"/>
      <c r="Y52" s="660"/>
      <c r="Z52" s="660"/>
      <c r="AA52" s="660"/>
      <c r="AB52" s="660"/>
      <c r="AC52" s="660"/>
      <c r="AD52" s="660"/>
      <c r="AE52" s="660"/>
      <c r="AF52" s="660"/>
      <c r="AG52" s="660"/>
      <c r="AH52" s="660"/>
      <c r="AI52" s="660"/>
      <c r="AJ52" s="660"/>
    </row>
    <row r="53" spans="1:36" ht="15.75" thickBot="1" x14ac:dyDescent="0.3">
      <c r="U53" s="655"/>
      <c r="V53" s="655"/>
      <c r="W53" s="655"/>
      <c r="X53" s="655"/>
      <c r="Y53" s="655"/>
      <c r="Z53" s="655"/>
      <c r="AA53" s="655"/>
      <c r="AB53" s="655"/>
      <c r="AC53" s="655"/>
      <c r="AD53" s="655"/>
      <c r="AE53" s="655"/>
      <c r="AF53" s="655"/>
      <c r="AG53" s="655"/>
      <c r="AH53" s="655"/>
      <c r="AI53" s="655"/>
      <c r="AJ53" s="655"/>
    </row>
    <row r="54" spans="1:36" ht="15.75" thickBot="1" x14ac:dyDescent="0.3">
      <c r="A54" s="356" t="s">
        <v>298</v>
      </c>
      <c r="B54" s="357"/>
      <c r="C54" s="357"/>
      <c r="D54" s="648" t="s">
        <v>548</v>
      </c>
      <c r="E54" s="358"/>
      <c r="F54" s="436" t="s">
        <v>126</v>
      </c>
      <c r="U54" s="655"/>
      <c r="V54" s="655"/>
      <c r="W54" s="655"/>
      <c r="X54" s="655"/>
      <c r="Y54" s="655"/>
      <c r="Z54" s="655"/>
      <c r="AA54" s="655"/>
      <c r="AB54" s="655"/>
      <c r="AC54" s="655"/>
      <c r="AD54" s="655"/>
      <c r="AE54" s="655"/>
      <c r="AF54" s="655"/>
      <c r="AG54" s="655"/>
      <c r="AH54" s="655"/>
      <c r="AI54" s="655"/>
      <c r="AJ54" s="655"/>
    </row>
    <row r="55" spans="1:36" ht="15.75" thickBot="1" x14ac:dyDescent="0.3">
      <c r="A55" s="356" t="s">
        <v>143</v>
      </c>
      <c r="B55" s="357"/>
      <c r="C55" s="358"/>
      <c r="D55" s="359" t="s">
        <v>126</v>
      </c>
      <c r="E55" s="359" t="s">
        <v>144</v>
      </c>
      <c r="U55" s="655"/>
      <c r="V55" s="655"/>
      <c r="W55" s="655"/>
      <c r="X55" s="655"/>
      <c r="Y55" s="655"/>
      <c r="Z55" s="655"/>
      <c r="AA55" s="655"/>
      <c r="AB55" s="655"/>
      <c r="AC55" s="655"/>
      <c r="AD55" s="655"/>
      <c r="AE55" s="655"/>
      <c r="AF55" s="655"/>
      <c r="AG55" s="655"/>
      <c r="AH55" s="655"/>
      <c r="AI55" s="655"/>
      <c r="AJ55" s="655"/>
    </row>
    <row r="56" spans="1:36" x14ac:dyDescent="0.25">
      <c r="A56" s="332" t="s">
        <v>187</v>
      </c>
      <c r="B56" s="333"/>
      <c r="C56" s="334"/>
      <c r="D56" s="335" t="s">
        <v>90</v>
      </c>
      <c r="E56" s="335">
        <v>351</v>
      </c>
      <c r="U56" s="655"/>
      <c r="V56" s="655"/>
      <c r="W56" s="655"/>
      <c r="X56" s="655"/>
      <c r="Y56" s="655"/>
      <c r="Z56" s="655"/>
      <c r="AA56" s="655"/>
      <c r="AB56" s="655"/>
      <c r="AC56" s="655"/>
      <c r="AD56" s="655"/>
      <c r="AE56" s="655"/>
      <c r="AF56" s="655"/>
      <c r="AG56" s="655"/>
      <c r="AH56" s="655"/>
      <c r="AI56" s="655"/>
      <c r="AJ56" s="655"/>
    </row>
    <row r="57" spans="1:36" x14ac:dyDescent="0.25">
      <c r="A57" s="326" t="s">
        <v>149</v>
      </c>
      <c r="B57" s="327"/>
      <c r="C57" s="328"/>
      <c r="D57" s="320" t="s">
        <v>90</v>
      </c>
      <c r="E57" s="320">
        <v>353</v>
      </c>
      <c r="U57" s="655"/>
      <c r="V57" s="655"/>
      <c r="W57" s="655"/>
      <c r="X57" s="655"/>
      <c r="Y57" s="655"/>
      <c r="Z57" s="655"/>
      <c r="AA57" s="655"/>
      <c r="AB57" s="655"/>
      <c r="AC57" s="655"/>
      <c r="AD57" s="655"/>
      <c r="AE57" s="655"/>
      <c r="AF57" s="655"/>
      <c r="AG57" s="655"/>
      <c r="AH57" s="655"/>
      <c r="AI57" s="655"/>
      <c r="AJ57" s="655"/>
    </row>
    <row r="58" spans="1:36" hidden="1" x14ac:dyDescent="0.25">
      <c r="A58" s="343" t="s">
        <v>151</v>
      </c>
      <c r="B58" s="344"/>
      <c r="C58" s="345"/>
      <c r="D58" s="346"/>
      <c r="E58" s="346"/>
      <c r="U58" s="655"/>
      <c r="V58" s="655"/>
      <c r="W58" s="655"/>
      <c r="X58" s="655"/>
      <c r="Y58" s="655"/>
      <c r="Z58" s="655"/>
      <c r="AA58" s="655"/>
      <c r="AB58" s="655"/>
      <c r="AC58" s="655"/>
      <c r="AD58" s="655"/>
      <c r="AE58" s="655"/>
      <c r="AF58" s="655"/>
      <c r="AG58" s="655"/>
      <c r="AH58" s="655"/>
      <c r="AI58" s="655"/>
      <c r="AJ58" s="655"/>
    </row>
    <row r="59" spans="1:36" ht="15.75" thickBot="1" x14ac:dyDescent="0.3">
      <c r="A59" s="329" t="s">
        <v>142</v>
      </c>
      <c r="B59" s="330"/>
      <c r="C59" s="331"/>
      <c r="D59" s="321" t="s">
        <v>90</v>
      </c>
      <c r="E59" s="321">
        <v>354</v>
      </c>
      <c r="U59" s="655"/>
      <c r="V59" s="655"/>
      <c r="W59" s="655"/>
      <c r="X59" s="655"/>
      <c r="Y59" s="655"/>
      <c r="Z59" s="655"/>
      <c r="AA59" s="655"/>
      <c r="AB59" s="655"/>
      <c r="AC59" s="655"/>
      <c r="AD59" s="655"/>
      <c r="AE59" s="655"/>
      <c r="AF59" s="655"/>
      <c r="AG59" s="655"/>
      <c r="AH59" s="655"/>
      <c r="AI59" s="655"/>
      <c r="AJ59" s="655"/>
    </row>
    <row r="60" spans="1:36" x14ac:dyDescent="0.25">
      <c r="U60" s="655"/>
      <c r="V60" s="655"/>
      <c r="W60" s="655"/>
      <c r="X60" s="655"/>
      <c r="Y60" s="655"/>
      <c r="Z60" s="655"/>
      <c r="AA60" s="655"/>
      <c r="AB60" s="655"/>
      <c r="AC60" s="655"/>
      <c r="AD60" s="655"/>
      <c r="AE60" s="655"/>
      <c r="AF60" s="655"/>
      <c r="AG60" s="655"/>
      <c r="AH60" s="655"/>
      <c r="AI60" s="655"/>
      <c r="AJ60" s="655"/>
    </row>
    <row r="61" spans="1:36" s="163" customFormat="1" ht="48.75" x14ac:dyDescent="0.25">
      <c r="A61" s="271" t="s">
        <v>206</v>
      </c>
      <c r="B61" s="271" t="s">
        <v>35</v>
      </c>
      <c r="C61" s="271" t="s">
        <v>189</v>
      </c>
      <c r="D61" s="271" t="s">
        <v>207</v>
      </c>
      <c r="E61" s="271" t="s">
        <v>194</v>
      </c>
      <c r="F61" s="271" t="s">
        <v>154</v>
      </c>
      <c r="G61" s="271" t="s">
        <v>97</v>
      </c>
      <c r="H61" s="519" t="s">
        <v>5</v>
      </c>
      <c r="I61" s="271" t="s">
        <v>145</v>
      </c>
      <c r="J61" s="271" t="s">
        <v>190</v>
      </c>
      <c r="K61" s="271" t="s">
        <v>211</v>
      </c>
      <c r="L61" s="271" t="s">
        <v>153</v>
      </c>
      <c r="M61" s="271" t="s">
        <v>191</v>
      </c>
      <c r="N61" s="271"/>
      <c r="O61" s="271"/>
      <c r="P61" s="271"/>
      <c r="Q61" s="271" t="s">
        <v>192</v>
      </c>
      <c r="U61" s="655"/>
      <c r="V61" s="655"/>
      <c r="W61" s="655"/>
      <c r="X61" s="656"/>
      <c r="Y61" s="656"/>
      <c r="Z61" s="656"/>
      <c r="AA61" s="656"/>
      <c r="AB61" s="656"/>
      <c r="AC61" s="656"/>
      <c r="AD61" s="656"/>
      <c r="AE61" s="656"/>
      <c r="AF61" s="656"/>
      <c r="AG61" s="656"/>
      <c r="AH61" s="656"/>
      <c r="AI61" s="656"/>
      <c r="AJ61" s="656"/>
    </row>
    <row r="62" spans="1:36" s="312" customFormat="1" ht="90" x14ac:dyDescent="0.25">
      <c r="A62" s="338">
        <v>1</v>
      </c>
      <c r="B62" s="338" t="s">
        <v>373</v>
      </c>
      <c r="C62" s="338">
        <v>355</v>
      </c>
      <c r="D62" s="349" t="s">
        <v>90</v>
      </c>
      <c r="E62" s="338" t="s">
        <v>549</v>
      </c>
      <c r="F62" s="338" t="s">
        <v>90</v>
      </c>
      <c r="G62" s="338" t="s">
        <v>550</v>
      </c>
      <c r="H62" s="520" t="s">
        <v>551</v>
      </c>
      <c r="I62" s="339">
        <v>40434</v>
      </c>
      <c r="J62" s="339">
        <v>40543</v>
      </c>
      <c r="K62" s="338">
        <v>12858.97</v>
      </c>
      <c r="L62" s="520" t="s">
        <v>90</v>
      </c>
      <c r="M62" s="611"/>
      <c r="O62" s="338"/>
      <c r="P62" s="338"/>
      <c r="Q62" s="338"/>
      <c r="U62" s="659"/>
      <c r="V62" s="659"/>
      <c r="W62" s="659"/>
      <c r="X62" s="660"/>
      <c r="Y62" s="660"/>
      <c r="Z62" s="660"/>
      <c r="AA62" s="660"/>
      <c r="AB62" s="660"/>
      <c r="AC62" s="660"/>
      <c r="AD62" s="660"/>
      <c r="AE62" s="660"/>
      <c r="AF62" s="660"/>
      <c r="AG62" s="660"/>
      <c r="AH62" s="660"/>
      <c r="AI62" s="660"/>
      <c r="AJ62" s="660"/>
    </row>
    <row r="63" spans="1:36" s="312" customFormat="1" x14ac:dyDescent="0.25">
      <c r="A63" s="338"/>
      <c r="B63" s="338"/>
      <c r="C63" s="338"/>
      <c r="D63" s="349"/>
      <c r="E63" s="338"/>
      <c r="F63" s="338"/>
      <c r="G63" s="338"/>
      <c r="H63" s="520"/>
      <c r="I63" s="339"/>
      <c r="J63" s="339"/>
      <c r="K63" s="338"/>
      <c r="L63" s="349"/>
      <c r="M63" s="338"/>
      <c r="N63" s="338"/>
      <c r="O63" s="338"/>
      <c r="P63" s="338"/>
      <c r="Q63" s="338"/>
      <c r="U63" s="659"/>
      <c r="V63" s="659"/>
      <c r="W63" s="659"/>
      <c r="X63" s="660"/>
      <c r="Y63" s="660"/>
      <c r="Z63" s="660"/>
      <c r="AA63" s="660"/>
      <c r="AB63" s="660"/>
      <c r="AC63" s="660"/>
      <c r="AD63" s="660"/>
      <c r="AE63" s="660"/>
      <c r="AF63" s="660"/>
      <c r="AG63" s="660"/>
      <c r="AH63" s="660"/>
      <c r="AI63" s="660"/>
      <c r="AJ63" s="660"/>
    </row>
    <row r="64" spans="1:36" s="312" customFormat="1" x14ac:dyDescent="0.25">
      <c r="A64" s="338"/>
      <c r="B64" s="338"/>
      <c r="C64" s="338"/>
      <c r="D64" s="338"/>
      <c r="E64" s="338"/>
      <c r="F64" s="338"/>
      <c r="G64" s="338"/>
      <c r="H64" s="522"/>
      <c r="I64" s="348"/>
      <c r="J64" s="348" t="s">
        <v>506</v>
      </c>
      <c r="K64" s="338">
        <f>SUM(K62:K63)</f>
        <v>12858.97</v>
      </c>
      <c r="L64" s="338"/>
      <c r="M64" s="338"/>
      <c r="N64" s="338"/>
      <c r="O64" s="338"/>
      <c r="P64" s="338"/>
      <c r="U64" s="659"/>
      <c r="V64" s="659"/>
      <c r="W64" s="659"/>
      <c r="X64" s="660"/>
      <c r="Y64" s="660"/>
      <c r="Z64" s="660"/>
      <c r="AA64" s="660"/>
      <c r="AB64" s="660"/>
      <c r="AC64" s="660"/>
      <c r="AD64" s="660"/>
      <c r="AE64" s="660"/>
      <c r="AF64" s="660"/>
      <c r="AG64" s="660"/>
      <c r="AH64" s="660"/>
      <c r="AI64" s="660"/>
      <c r="AJ64" s="660"/>
    </row>
    <row r="65" spans="1:36" ht="15.75" thickBot="1" x14ac:dyDescent="0.3">
      <c r="U65" s="655"/>
      <c r="V65" s="655"/>
      <c r="W65" s="655"/>
      <c r="X65" s="655"/>
      <c r="Y65" s="655"/>
      <c r="Z65" s="655"/>
      <c r="AA65" s="655"/>
      <c r="AB65" s="655"/>
      <c r="AC65" s="655"/>
      <c r="AD65" s="655"/>
      <c r="AE65" s="655"/>
      <c r="AF65" s="655"/>
      <c r="AG65" s="655"/>
      <c r="AH65" s="655"/>
      <c r="AI65" s="655"/>
      <c r="AJ65" s="655"/>
    </row>
    <row r="66" spans="1:36" ht="15.75" thickBot="1" x14ac:dyDescent="0.3">
      <c r="A66" s="356" t="s">
        <v>552</v>
      </c>
      <c r="B66" s="357"/>
      <c r="C66" s="357"/>
      <c r="D66" s="357"/>
      <c r="E66" s="358"/>
      <c r="F66" s="436" t="s">
        <v>126</v>
      </c>
      <c r="U66" s="655"/>
      <c r="V66" s="655"/>
      <c r="W66" s="655"/>
      <c r="X66" s="655"/>
      <c r="Y66" s="655"/>
      <c r="Z66" s="655"/>
      <c r="AA66" s="655"/>
      <c r="AB66" s="655"/>
      <c r="AC66" s="655"/>
      <c r="AD66" s="655"/>
      <c r="AE66" s="655"/>
      <c r="AF66" s="655"/>
      <c r="AG66" s="655"/>
      <c r="AH66" s="655"/>
      <c r="AI66" s="655"/>
      <c r="AJ66" s="655"/>
    </row>
    <row r="67" spans="1:36" ht="15.75" thickBot="1" x14ac:dyDescent="0.3">
      <c r="A67" s="356" t="s">
        <v>143</v>
      </c>
      <c r="B67" s="357"/>
      <c r="C67" s="358"/>
      <c r="D67" s="359" t="s">
        <v>126</v>
      </c>
      <c r="E67" s="359" t="s">
        <v>144</v>
      </c>
      <c r="U67" s="655"/>
      <c r="V67" s="655"/>
      <c r="W67" s="655"/>
      <c r="X67" s="655"/>
      <c r="Y67" s="655"/>
      <c r="Z67" s="655"/>
      <c r="AA67" s="655"/>
      <c r="AB67" s="655"/>
      <c r="AC67" s="655"/>
      <c r="AD67" s="655"/>
      <c r="AE67" s="655"/>
      <c r="AF67" s="655"/>
      <c r="AG67" s="655"/>
      <c r="AH67" s="655"/>
      <c r="AI67" s="655"/>
      <c r="AJ67" s="655"/>
    </row>
    <row r="68" spans="1:36" x14ac:dyDescent="0.25">
      <c r="A68" s="332" t="s">
        <v>187</v>
      </c>
      <c r="B68" s="333"/>
      <c r="C68" s="334"/>
      <c r="D68" s="335" t="s">
        <v>90</v>
      </c>
      <c r="E68" s="335">
        <v>368</v>
      </c>
      <c r="U68" s="655"/>
      <c r="V68" s="655"/>
      <c r="W68" s="655"/>
      <c r="X68" s="655"/>
      <c r="Y68" s="655"/>
      <c r="Z68" s="655"/>
      <c r="AA68" s="655"/>
      <c r="AB68" s="655"/>
      <c r="AC68" s="655"/>
      <c r="AD68" s="655"/>
      <c r="AE68" s="655"/>
      <c r="AF68" s="655"/>
      <c r="AG68" s="655"/>
      <c r="AH68" s="655"/>
      <c r="AI68" s="655"/>
      <c r="AJ68" s="655"/>
    </row>
    <row r="69" spans="1:36" x14ac:dyDescent="0.25">
      <c r="A69" s="326" t="s">
        <v>149</v>
      </c>
      <c r="B69" s="327"/>
      <c r="C69" s="328"/>
      <c r="D69" s="320" t="s">
        <v>90</v>
      </c>
      <c r="E69" s="320">
        <v>370</v>
      </c>
      <c r="U69" s="655"/>
      <c r="V69" s="655"/>
      <c r="W69" s="655"/>
      <c r="X69" s="655"/>
      <c r="Y69" s="655"/>
      <c r="Z69" s="655"/>
      <c r="AA69" s="655"/>
      <c r="AB69" s="655"/>
      <c r="AC69" s="655"/>
      <c r="AD69" s="655"/>
      <c r="AE69" s="655"/>
      <c r="AF69" s="655"/>
      <c r="AG69" s="655"/>
      <c r="AH69" s="655"/>
      <c r="AI69" s="655"/>
      <c r="AJ69" s="655"/>
    </row>
    <row r="70" spans="1:36" x14ac:dyDescent="0.25">
      <c r="A70" s="343" t="s">
        <v>151</v>
      </c>
      <c r="B70" s="344"/>
      <c r="C70" s="345"/>
      <c r="D70" s="346" t="s">
        <v>90</v>
      </c>
      <c r="E70" s="346"/>
      <c r="U70" s="655"/>
      <c r="V70" s="655"/>
      <c r="W70" s="655"/>
      <c r="X70" s="655"/>
      <c r="Y70" s="655"/>
      <c r="Z70" s="655"/>
      <c r="AA70" s="655"/>
      <c r="AB70" s="655"/>
      <c r="AC70" s="655"/>
      <c r="AD70" s="655"/>
      <c r="AE70" s="655"/>
      <c r="AF70" s="655"/>
      <c r="AG70" s="655"/>
      <c r="AH70" s="655"/>
      <c r="AI70" s="655"/>
      <c r="AJ70" s="655"/>
    </row>
    <row r="71" spans="1:36" x14ac:dyDescent="0.25">
      <c r="A71" s="343" t="s">
        <v>142</v>
      </c>
      <c r="B71" s="344"/>
      <c r="C71" s="345"/>
      <c r="D71" s="346" t="s">
        <v>90</v>
      </c>
      <c r="E71" s="346">
        <v>371</v>
      </c>
      <c r="U71" s="655"/>
      <c r="V71" s="655"/>
      <c r="W71" s="655"/>
      <c r="X71" s="655"/>
      <c r="Y71" s="655"/>
      <c r="Z71" s="655"/>
      <c r="AA71" s="655"/>
      <c r="AB71" s="655"/>
      <c r="AC71" s="655"/>
      <c r="AD71" s="655"/>
      <c r="AE71" s="655"/>
      <c r="AF71" s="655"/>
      <c r="AG71" s="655"/>
      <c r="AH71" s="655"/>
      <c r="AI71" s="655"/>
      <c r="AJ71" s="655"/>
    </row>
    <row r="72" spans="1:36" ht="15.75" thickBot="1" x14ac:dyDescent="0.3">
      <c r="A72" s="329" t="s">
        <v>125</v>
      </c>
      <c r="B72" s="330"/>
      <c r="C72" s="331"/>
      <c r="D72" s="321" t="s">
        <v>90</v>
      </c>
      <c r="E72" s="321">
        <v>372</v>
      </c>
      <c r="U72" s="655"/>
      <c r="V72" s="655"/>
      <c r="W72" s="655"/>
      <c r="X72" s="655"/>
      <c r="Y72" s="655"/>
      <c r="Z72" s="655"/>
      <c r="AA72" s="655"/>
      <c r="AB72" s="655"/>
      <c r="AC72" s="655"/>
      <c r="AD72" s="655"/>
      <c r="AE72" s="655"/>
      <c r="AF72" s="655"/>
      <c r="AG72" s="655"/>
      <c r="AH72" s="655"/>
      <c r="AI72" s="655"/>
      <c r="AJ72" s="655"/>
    </row>
    <row r="73" spans="1:36" x14ac:dyDescent="0.25">
      <c r="U73" s="655"/>
      <c r="V73" s="655"/>
      <c r="W73" s="655"/>
      <c r="X73" s="655"/>
      <c r="Y73" s="655"/>
      <c r="Z73" s="655"/>
      <c r="AA73" s="655"/>
      <c r="AB73" s="655"/>
      <c r="AC73" s="655"/>
      <c r="AD73" s="655"/>
      <c r="AE73" s="655"/>
      <c r="AF73" s="655"/>
      <c r="AG73" s="655"/>
      <c r="AH73" s="655"/>
      <c r="AI73" s="655"/>
      <c r="AJ73" s="655"/>
    </row>
    <row r="74" spans="1:36" s="163" customFormat="1" ht="48.75" x14ac:dyDescent="0.25">
      <c r="A74" s="271" t="s">
        <v>206</v>
      </c>
      <c r="B74" s="271" t="s">
        <v>35</v>
      </c>
      <c r="C74" s="271" t="s">
        <v>189</v>
      </c>
      <c r="D74" s="271" t="s">
        <v>207</v>
      </c>
      <c r="E74" s="271" t="s">
        <v>96</v>
      </c>
      <c r="F74" s="271" t="s">
        <v>16</v>
      </c>
      <c r="G74" s="271" t="s">
        <v>97</v>
      </c>
      <c r="H74" s="519" t="s">
        <v>5</v>
      </c>
      <c r="I74" s="271" t="s">
        <v>145</v>
      </c>
      <c r="J74" s="271" t="s">
        <v>190</v>
      </c>
      <c r="K74" s="271" t="s">
        <v>211</v>
      </c>
      <c r="L74" s="271" t="s">
        <v>153</v>
      </c>
      <c r="M74" s="271" t="s">
        <v>191</v>
      </c>
      <c r="N74" s="271" t="s">
        <v>212</v>
      </c>
      <c r="O74" s="271"/>
      <c r="P74" s="271"/>
      <c r="Q74" s="271" t="s">
        <v>192</v>
      </c>
      <c r="U74" s="655"/>
      <c r="V74" s="655"/>
      <c r="W74" s="655"/>
      <c r="X74" s="656"/>
      <c r="Y74" s="656"/>
      <c r="Z74" s="656"/>
      <c r="AA74" s="656"/>
      <c r="AB74" s="656"/>
      <c r="AC74" s="656"/>
      <c r="AD74" s="656"/>
      <c r="AE74" s="656"/>
      <c r="AF74" s="656"/>
      <c r="AG74" s="656"/>
      <c r="AH74" s="656"/>
      <c r="AI74" s="656"/>
      <c r="AJ74" s="656"/>
    </row>
    <row r="75" spans="1:36" s="312" customFormat="1" ht="105.75" customHeight="1" x14ac:dyDescent="0.25">
      <c r="A75" s="338">
        <v>1</v>
      </c>
      <c r="B75" s="338" t="s">
        <v>553</v>
      </c>
      <c r="C75" s="338">
        <v>373</v>
      </c>
      <c r="D75" s="341" t="s">
        <v>90</v>
      </c>
      <c r="E75" s="338" t="s">
        <v>115</v>
      </c>
      <c r="F75" s="338" t="s">
        <v>554</v>
      </c>
      <c r="G75" s="338" t="s">
        <v>555</v>
      </c>
      <c r="H75" s="520" t="s">
        <v>556</v>
      </c>
      <c r="I75" s="339">
        <v>39672</v>
      </c>
      <c r="J75" s="339">
        <v>39982</v>
      </c>
      <c r="K75" s="338">
        <v>13660</v>
      </c>
      <c r="L75" s="349" t="s">
        <v>90</v>
      </c>
      <c r="M75" s="622" t="s">
        <v>90</v>
      </c>
      <c r="N75" s="611"/>
      <c r="O75" s="338"/>
      <c r="P75" s="338"/>
      <c r="Q75" s="338"/>
      <c r="U75" s="659"/>
      <c r="V75" s="659"/>
      <c r="W75" s="659"/>
      <c r="X75" s="660"/>
      <c r="Y75" s="660"/>
      <c r="Z75" s="660"/>
      <c r="AA75" s="660"/>
      <c r="AB75" s="660"/>
      <c r="AC75" s="660"/>
      <c r="AD75" s="660"/>
      <c r="AE75" s="660"/>
      <c r="AF75" s="660"/>
      <c r="AG75" s="660"/>
      <c r="AH75" s="660"/>
      <c r="AI75" s="660"/>
      <c r="AJ75" s="660"/>
    </row>
    <row r="76" spans="1:36" s="312" customFormat="1" x14ac:dyDescent="0.25">
      <c r="A76" s="338">
        <v>2</v>
      </c>
      <c r="B76" s="338"/>
      <c r="C76" s="338"/>
      <c r="D76" s="341"/>
      <c r="E76" s="338"/>
      <c r="F76" s="338"/>
      <c r="G76" s="338"/>
      <c r="H76" s="520"/>
      <c r="I76" s="339"/>
      <c r="J76" s="339"/>
      <c r="K76" s="338"/>
      <c r="L76" s="342"/>
      <c r="M76" s="338"/>
      <c r="N76" s="338"/>
      <c r="O76" s="338"/>
      <c r="P76" s="338"/>
      <c r="Q76" s="338"/>
      <c r="U76" s="659"/>
      <c r="V76" s="659"/>
      <c r="W76" s="659"/>
      <c r="X76" s="660"/>
      <c r="Y76" s="660"/>
      <c r="Z76" s="660"/>
      <c r="AA76" s="660"/>
      <c r="AB76" s="660"/>
      <c r="AC76" s="660"/>
      <c r="AD76" s="660"/>
      <c r="AE76" s="660"/>
      <c r="AF76" s="660"/>
      <c r="AG76" s="660"/>
      <c r="AH76" s="660"/>
      <c r="AI76" s="660"/>
      <c r="AJ76" s="660"/>
    </row>
    <row r="77" spans="1:36" s="312" customFormat="1" x14ac:dyDescent="0.25">
      <c r="A77" s="338"/>
      <c r="B77" s="338"/>
      <c r="C77" s="338"/>
      <c r="D77" s="338"/>
      <c r="E77" s="338"/>
      <c r="F77" s="338"/>
      <c r="G77" s="338"/>
      <c r="H77" s="522"/>
      <c r="I77" s="348"/>
      <c r="J77" s="348" t="s">
        <v>210</v>
      </c>
      <c r="K77" s="338">
        <f>SUM(K75:K76)</f>
        <v>13660</v>
      </c>
      <c r="L77" s="338"/>
      <c r="M77" s="338"/>
      <c r="N77" s="338"/>
      <c r="O77" s="338"/>
      <c r="P77" s="338"/>
      <c r="U77" s="659"/>
      <c r="V77" s="659"/>
      <c r="W77" s="659"/>
      <c r="X77" s="660"/>
      <c r="Y77" s="660"/>
      <c r="Z77" s="660"/>
      <c r="AA77" s="660"/>
      <c r="AB77" s="660"/>
      <c r="AC77" s="660"/>
      <c r="AD77" s="660"/>
      <c r="AE77" s="660"/>
      <c r="AF77" s="660"/>
      <c r="AG77" s="660"/>
      <c r="AH77" s="660"/>
      <c r="AI77" s="660"/>
      <c r="AJ77" s="660"/>
    </row>
    <row r="78" spans="1:36" ht="15.75" thickBot="1" x14ac:dyDescent="0.3">
      <c r="U78" s="655"/>
      <c r="V78" s="655"/>
      <c r="W78" s="655"/>
      <c r="X78" s="655"/>
      <c r="Y78" s="655"/>
      <c r="Z78" s="655"/>
      <c r="AA78" s="655"/>
      <c r="AB78" s="655"/>
      <c r="AC78" s="655"/>
      <c r="AD78" s="655"/>
      <c r="AE78" s="655"/>
      <c r="AF78" s="655"/>
      <c r="AG78" s="655"/>
      <c r="AH78" s="655"/>
      <c r="AI78" s="655"/>
      <c r="AJ78" s="655"/>
    </row>
    <row r="79" spans="1:36" ht="37.5" thickBot="1" x14ac:dyDescent="0.3">
      <c r="A79" s="356" t="s">
        <v>299</v>
      </c>
      <c r="B79" s="357"/>
      <c r="C79" s="357"/>
      <c r="D79" s="647" t="s">
        <v>563</v>
      </c>
      <c r="E79" s="358"/>
      <c r="F79" s="436" t="s">
        <v>564</v>
      </c>
      <c r="U79" s="655"/>
      <c r="V79" s="655"/>
      <c r="W79" s="655"/>
      <c r="X79" s="655"/>
      <c r="Y79" s="655"/>
      <c r="Z79" s="655"/>
      <c r="AA79" s="655"/>
      <c r="AB79" s="655"/>
      <c r="AC79" s="655"/>
      <c r="AD79" s="655"/>
      <c r="AE79" s="655"/>
      <c r="AF79" s="655"/>
      <c r="AG79" s="655"/>
      <c r="AH79" s="655"/>
      <c r="AI79" s="655"/>
      <c r="AJ79" s="655"/>
    </row>
    <row r="80" spans="1:36" ht="15.75" thickBot="1" x14ac:dyDescent="0.3">
      <c r="A80" s="356" t="s">
        <v>143</v>
      </c>
      <c r="B80" s="357"/>
      <c r="C80" s="358"/>
      <c r="D80" s="359" t="s">
        <v>126</v>
      </c>
      <c r="E80" s="359" t="s">
        <v>144</v>
      </c>
      <c r="U80" s="655"/>
      <c r="V80" s="655"/>
      <c r="W80" s="655"/>
      <c r="X80" s="655"/>
      <c r="Y80" s="655"/>
      <c r="Z80" s="655"/>
      <c r="AA80" s="655"/>
      <c r="AB80" s="655"/>
      <c r="AC80" s="655"/>
      <c r="AD80" s="655"/>
      <c r="AE80" s="655"/>
      <c r="AF80" s="655"/>
      <c r="AG80" s="655"/>
      <c r="AH80" s="655"/>
      <c r="AI80" s="655"/>
      <c r="AJ80" s="655"/>
    </row>
    <row r="81" spans="1:36" x14ac:dyDescent="0.25">
      <c r="A81" s="332" t="s">
        <v>187</v>
      </c>
      <c r="B81" s="333"/>
      <c r="C81" s="334"/>
      <c r="D81" s="335" t="s">
        <v>90</v>
      </c>
      <c r="E81" s="335">
        <v>396</v>
      </c>
      <c r="U81" s="655"/>
      <c r="V81" s="655"/>
      <c r="W81" s="655"/>
      <c r="X81" s="655"/>
      <c r="Y81" s="655"/>
      <c r="Z81" s="655"/>
      <c r="AA81" s="655"/>
      <c r="AB81" s="655"/>
      <c r="AC81" s="655"/>
      <c r="AD81" s="655"/>
      <c r="AE81" s="655"/>
      <c r="AF81" s="655"/>
      <c r="AG81" s="655"/>
      <c r="AH81" s="655"/>
      <c r="AI81" s="655"/>
      <c r="AJ81" s="655"/>
    </row>
    <row r="82" spans="1:36" x14ac:dyDescent="0.25">
      <c r="A82" s="326" t="s">
        <v>155</v>
      </c>
      <c r="B82" s="327"/>
      <c r="C82" s="328"/>
      <c r="D82" s="320" t="s">
        <v>90</v>
      </c>
      <c r="E82" s="320">
        <v>398</v>
      </c>
      <c r="U82" s="655"/>
      <c r="V82" s="655"/>
      <c r="W82" s="655"/>
      <c r="X82" s="655"/>
      <c r="Y82" s="655"/>
      <c r="Z82" s="655"/>
      <c r="AA82" s="655"/>
      <c r="AB82" s="655"/>
      <c r="AC82" s="655"/>
      <c r="AD82" s="655"/>
      <c r="AE82" s="655"/>
      <c r="AF82" s="655"/>
      <c r="AG82" s="655"/>
      <c r="AH82" s="655"/>
      <c r="AI82" s="655"/>
      <c r="AJ82" s="655"/>
    </row>
    <row r="83" spans="1:36" x14ac:dyDescent="0.25">
      <c r="A83" s="343" t="s">
        <v>125</v>
      </c>
      <c r="B83" s="344"/>
      <c r="C83" s="345"/>
      <c r="D83" s="346" t="s">
        <v>90</v>
      </c>
      <c r="E83" s="346">
        <v>400</v>
      </c>
      <c r="U83" s="655"/>
      <c r="V83" s="655"/>
      <c r="W83" s="655"/>
      <c r="X83" s="655"/>
      <c r="Y83" s="655"/>
      <c r="Z83" s="655"/>
      <c r="AA83" s="655"/>
      <c r="AB83" s="655"/>
      <c r="AC83" s="655"/>
      <c r="AD83" s="655"/>
      <c r="AE83" s="655"/>
      <c r="AF83" s="655"/>
      <c r="AG83" s="655"/>
      <c r="AH83" s="655"/>
      <c r="AI83" s="655"/>
      <c r="AJ83" s="655"/>
    </row>
    <row r="84" spans="1:36" x14ac:dyDescent="0.25">
      <c r="A84" s="343" t="s">
        <v>557</v>
      </c>
      <c r="B84" s="344"/>
      <c r="C84" s="345"/>
      <c r="D84" s="346" t="s">
        <v>115</v>
      </c>
      <c r="E84" s="346">
        <v>401</v>
      </c>
      <c r="U84" s="655"/>
      <c r="V84" s="655"/>
      <c r="W84" s="655"/>
      <c r="X84" s="655"/>
      <c r="Y84" s="655"/>
      <c r="Z84" s="655"/>
      <c r="AA84" s="655"/>
      <c r="AB84" s="655"/>
      <c r="AC84" s="655"/>
      <c r="AD84" s="655"/>
      <c r="AE84" s="655"/>
      <c r="AF84" s="655"/>
      <c r="AG84" s="655"/>
      <c r="AH84" s="655"/>
      <c r="AI84" s="655"/>
      <c r="AJ84" s="655"/>
    </row>
    <row r="85" spans="1:36" x14ac:dyDescent="0.25">
      <c r="A85" s="343" t="s">
        <v>195</v>
      </c>
      <c r="B85" s="344"/>
      <c r="C85" s="345"/>
      <c r="D85" s="346" t="s">
        <v>90</v>
      </c>
      <c r="E85" s="346">
        <v>402</v>
      </c>
      <c r="U85" s="655"/>
      <c r="V85" s="655"/>
      <c r="W85" s="655"/>
      <c r="X85" s="655"/>
      <c r="Y85" s="655"/>
      <c r="Z85" s="655"/>
      <c r="AA85" s="655"/>
      <c r="AB85" s="655"/>
      <c r="AC85" s="655"/>
      <c r="AD85" s="655"/>
      <c r="AE85" s="655"/>
      <c r="AF85" s="655"/>
      <c r="AG85" s="655"/>
      <c r="AH85" s="655"/>
      <c r="AI85" s="655"/>
      <c r="AJ85" s="655"/>
    </row>
    <row r="86" spans="1:36" ht="15.75" thickBot="1" x14ac:dyDescent="0.3">
      <c r="A86" s="329"/>
      <c r="B86" s="330"/>
      <c r="C86" s="331"/>
      <c r="D86" s="321"/>
      <c r="E86" s="321"/>
      <c r="U86" s="655"/>
      <c r="V86" s="655"/>
      <c r="W86" s="655"/>
      <c r="X86" s="655"/>
      <c r="Y86" s="655"/>
      <c r="Z86" s="655"/>
      <c r="AA86" s="655"/>
      <c r="AB86" s="655"/>
      <c r="AC86" s="655"/>
      <c r="AD86" s="655"/>
      <c r="AE86" s="655"/>
      <c r="AF86" s="655"/>
      <c r="AG86" s="655"/>
      <c r="AH86" s="655"/>
      <c r="AI86" s="655"/>
      <c r="AJ86" s="655"/>
    </row>
    <row r="87" spans="1:36" ht="15.75" thickBot="1" x14ac:dyDescent="0.3">
      <c r="U87" s="655"/>
      <c r="V87" s="655"/>
      <c r="W87" s="655"/>
      <c r="X87" s="655"/>
      <c r="Y87" s="655"/>
      <c r="Z87" s="655"/>
      <c r="AA87" s="655"/>
      <c r="AB87" s="655"/>
      <c r="AC87" s="655"/>
      <c r="AD87" s="655"/>
      <c r="AE87" s="655"/>
      <c r="AF87" s="655"/>
      <c r="AG87" s="655"/>
      <c r="AH87" s="655"/>
      <c r="AI87" s="655"/>
      <c r="AJ87" s="655"/>
    </row>
    <row r="88" spans="1:36" ht="15.75" thickBot="1" x14ac:dyDescent="0.3">
      <c r="A88" s="356" t="s">
        <v>558</v>
      </c>
      <c r="B88" s="357"/>
      <c r="C88" s="357"/>
      <c r="D88" s="357"/>
      <c r="E88" s="358"/>
      <c r="U88" s="655"/>
      <c r="V88" s="655"/>
      <c r="W88" s="655"/>
      <c r="X88" s="655"/>
      <c r="Y88" s="655"/>
      <c r="Z88" s="655"/>
      <c r="AA88" s="655"/>
      <c r="AB88" s="655"/>
      <c r="AC88" s="655"/>
      <c r="AD88" s="655"/>
      <c r="AE88" s="655"/>
      <c r="AF88" s="655"/>
      <c r="AG88" s="655"/>
      <c r="AH88" s="655"/>
      <c r="AI88" s="655"/>
      <c r="AJ88" s="655"/>
    </row>
    <row r="89" spans="1:36" ht="15.75" thickBot="1" x14ac:dyDescent="0.3">
      <c r="A89" s="356" t="s">
        <v>143</v>
      </c>
      <c r="B89" s="357"/>
      <c r="C89" s="358"/>
      <c r="D89" s="359" t="s">
        <v>126</v>
      </c>
      <c r="E89" s="359" t="s">
        <v>144</v>
      </c>
      <c r="F89" s="436" t="s">
        <v>126</v>
      </c>
      <c r="U89" s="655"/>
      <c r="V89" s="655"/>
      <c r="W89" s="655"/>
      <c r="X89" s="655"/>
      <c r="Y89" s="655"/>
      <c r="Z89" s="655"/>
      <c r="AA89" s="655"/>
      <c r="AB89" s="655"/>
      <c r="AC89" s="655"/>
      <c r="AD89" s="655"/>
      <c r="AE89" s="655"/>
      <c r="AF89" s="655"/>
      <c r="AG89" s="655"/>
      <c r="AH89" s="655"/>
      <c r="AI89" s="655"/>
      <c r="AJ89" s="655"/>
    </row>
    <row r="90" spans="1:36" x14ac:dyDescent="0.25">
      <c r="A90" s="332" t="s">
        <v>187</v>
      </c>
      <c r="B90" s="333"/>
      <c r="C90" s="334"/>
      <c r="D90" s="335" t="s">
        <v>90</v>
      </c>
      <c r="E90" s="335">
        <v>404</v>
      </c>
      <c r="U90" s="655"/>
      <c r="V90" s="655"/>
      <c r="W90" s="655"/>
      <c r="X90" s="655"/>
      <c r="Y90" s="655"/>
      <c r="Z90" s="655"/>
      <c r="AA90" s="655"/>
      <c r="AB90" s="655"/>
      <c r="AC90" s="655"/>
      <c r="AD90" s="655"/>
      <c r="AE90" s="655"/>
      <c r="AF90" s="655"/>
      <c r="AG90" s="655"/>
      <c r="AH90" s="655"/>
      <c r="AI90" s="655"/>
      <c r="AJ90" s="655"/>
    </row>
    <row r="91" spans="1:36" x14ac:dyDescent="0.25">
      <c r="A91" s="326" t="s">
        <v>149</v>
      </c>
      <c r="B91" s="327"/>
      <c r="C91" s="328"/>
      <c r="D91" s="320" t="s">
        <v>90</v>
      </c>
      <c r="E91" s="320">
        <v>406</v>
      </c>
      <c r="U91" s="655"/>
      <c r="V91" s="655"/>
      <c r="W91" s="655"/>
      <c r="X91" s="655"/>
      <c r="Y91" s="655"/>
      <c r="Z91" s="655"/>
      <c r="AA91" s="655"/>
      <c r="AB91" s="655"/>
      <c r="AC91" s="655"/>
      <c r="AD91" s="655"/>
      <c r="AE91" s="655"/>
      <c r="AF91" s="655"/>
      <c r="AG91" s="655"/>
      <c r="AH91" s="655"/>
      <c r="AI91" s="655"/>
      <c r="AJ91" s="655"/>
    </row>
    <row r="92" spans="1:36" x14ac:dyDescent="0.25">
      <c r="A92" s="343" t="s">
        <v>151</v>
      </c>
      <c r="B92" s="344"/>
      <c r="C92" s="345"/>
      <c r="D92" s="346" t="s">
        <v>90</v>
      </c>
      <c r="E92" s="346">
        <v>406</v>
      </c>
      <c r="U92" s="655"/>
      <c r="V92" s="655"/>
      <c r="W92" s="655"/>
      <c r="X92" s="655"/>
      <c r="Y92" s="655"/>
      <c r="Z92" s="655"/>
      <c r="AA92" s="655"/>
      <c r="AB92" s="655"/>
      <c r="AC92" s="655"/>
      <c r="AD92" s="655"/>
      <c r="AE92" s="655"/>
      <c r="AF92" s="655"/>
      <c r="AG92" s="655"/>
      <c r="AH92" s="655"/>
      <c r="AI92" s="655"/>
      <c r="AJ92" s="655"/>
    </row>
    <row r="93" spans="1:36" x14ac:dyDescent="0.25">
      <c r="A93" s="343" t="s">
        <v>142</v>
      </c>
      <c r="B93" s="344"/>
      <c r="C93" s="345"/>
      <c r="D93" s="346" t="s">
        <v>90</v>
      </c>
      <c r="E93" s="346">
        <v>407</v>
      </c>
      <c r="U93" s="655"/>
      <c r="V93" s="655"/>
      <c r="W93" s="655"/>
      <c r="X93" s="655"/>
      <c r="Y93" s="655"/>
      <c r="Z93" s="655"/>
      <c r="AA93" s="655"/>
      <c r="AB93" s="655"/>
      <c r="AC93" s="655"/>
      <c r="AD93" s="655"/>
      <c r="AE93" s="655"/>
      <c r="AF93" s="655"/>
      <c r="AG93" s="655"/>
      <c r="AH93" s="655"/>
      <c r="AI93" s="655"/>
      <c r="AJ93" s="655"/>
    </row>
    <row r="94" spans="1:36" ht="15.75" thickBot="1" x14ac:dyDescent="0.3">
      <c r="A94" s="329" t="s">
        <v>125</v>
      </c>
      <c r="B94" s="330"/>
      <c r="C94" s="331"/>
      <c r="D94" s="321" t="s">
        <v>115</v>
      </c>
      <c r="E94" s="321">
        <v>408</v>
      </c>
      <c r="U94" s="655"/>
      <c r="V94" s="655"/>
      <c r="W94" s="655"/>
      <c r="X94" s="655"/>
      <c r="Y94" s="655"/>
      <c r="Z94" s="655"/>
      <c r="AA94" s="655"/>
      <c r="AB94" s="655"/>
      <c r="AC94" s="655"/>
      <c r="AD94" s="655"/>
      <c r="AE94" s="655"/>
      <c r="AF94" s="655"/>
      <c r="AG94" s="655"/>
      <c r="AH94" s="655"/>
      <c r="AI94" s="655"/>
      <c r="AJ94" s="655"/>
    </row>
    <row r="95" spans="1:36" ht="15.75" thickBot="1" x14ac:dyDescent="0.3">
      <c r="U95" s="655"/>
      <c r="V95" s="655"/>
      <c r="W95" s="655"/>
      <c r="X95" s="655"/>
      <c r="Y95" s="655"/>
      <c r="Z95" s="655"/>
      <c r="AA95" s="655"/>
      <c r="AB95" s="655"/>
      <c r="AC95" s="655"/>
      <c r="AD95" s="655"/>
      <c r="AE95" s="655"/>
      <c r="AF95" s="655"/>
      <c r="AG95" s="655"/>
      <c r="AH95" s="655"/>
      <c r="AI95" s="655"/>
      <c r="AJ95" s="655"/>
    </row>
    <row r="96" spans="1:36" ht="15.75" thickBot="1" x14ac:dyDescent="0.3">
      <c r="A96" s="356" t="s">
        <v>157</v>
      </c>
      <c r="B96" s="357"/>
      <c r="C96" s="357"/>
      <c r="D96" s="357"/>
      <c r="E96" s="358"/>
      <c r="U96" s="655"/>
      <c r="V96" s="655"/>
      <c r="W96" s="655"/>
      <c r="X96" s="655"/>
      <c r="Y96" s="655"/>
      <c r="Z96" s="655"/>
      <c r="AA96" s="655"/>
      <c r="AB96" s="655"/>
      <c r="AC96" s="655"/>
      <c r="AD96" s="655"/>
      <c r="AE96" s="655"/>
      <c r="AF96" s="655"/>
      <c r="AG96" s="655"/>
      <c r="AH96" s="655"/>
      <c r="AI96" s="655"/>
      <c r="AJ96" s="655"/>
    </row>
    <row r="97" spans="1:36" ht="15.75" thickBot="1" x14ac:dyDescent="0.3">
      <c r="A97" s="356" t="s">
        <v>143</v>
      </c>
      <c r="B97" s="357"/>
      <c r="C97" s="358"/>
      <c r="D97" s="359" t="s">
        <v>126</v>
      </c>
      <c r="E97" s="359" t="s">
        <v>144</v>
      </c>
      <c r="F97" s="359" t="s">
        <v>36</v>
      </c>
      <c r="G97" s="436" t="s">
        <v>126</v>
      </c>
      <c r="U97" s="655"/>
      <c r="V97" s="655"/>
      <c r="W97" s="655"/>
      <c r="X97" s="655"/>
      <c r="Y97" s="655"/>
      <c r="Z97" s="655"/>
      <c r="AA97" s="655"/>
      <c r="AB97" s="655"/>
      <c r="AC97" s="655"/>
      <c r="AD97" s="655"/>
      <c r="AE97" s="655"/>
      <c r="AF97" s="655"/>
      <c r="AG97" s="655"/>
      <c r="AH97" s="655"/>
      <c r="AI97" s="655"/>
      <c r="AJ97" s="655"/>
    </row>
    <row r="98" spans="1:36" x14ac:dyDescent="0.25">
      <c r="A98" s="332" t="s">
        <v>158</v>
      </c>
      <c r="B98" s="333"/>
      <c r="C98" s="334"/>
      <c r="D98" s="335"/>
      <c r="E98" s="335"/>
      <c r="F98" s="366"/>
      <c r="U98" s="655"/>
      <c r="V98" s="655"/>
      <c r="W98" s="655"/>
      <c r="X98" s="655"/>
      <c r="Y98" s="655"/>
      <c r="Z98" s="655"/>
      <c r="AA98" s="655"/>
      <c r="AB98" s="655"/>
      <c r="AC98" s="655"/>
      <c r="AD98" s="655"/>
      <c r="AE98" s="655"/>
      <c r="AF98" s="655"/>
      <c r="AG98" s="655"/>
      <c r="AH98" s="655"/>
      <c r="AI98" s="655"/>
      <c r="AJ98" s="655"/>
    </row>
    <row r="99" spans="1:36" x14ac:dyDescent="0.25">
      <c r="A99" s="332" t="s">
        <v>159</v>
      </c>
      <c r="B99" s="327"/>
      <c r="C99" s="328"/>
      <c r="D99" s="320" t="s">
        <v>90</v>
      </c>
      <c r="E99" s="320">
        <v>409</v>
      </c>
      <c r="F99" s="367"/>
      <c r="U99" s="655"/>
      <c r="V99" s="655"/>
      <c r="W99" s="655"/>
      <c r="X99" s="655"/>
      <c r="Y99" s="655"/>
      <c r="Z99" s="655"/>
      <c r="AA99" s="655"/>
      <c r="AB99" s="655"/>
      <c r="AC99" s="655"/>
      <c r="AD99" s="655"/>
      <c r="AE99" s="655"/>
      <c r="AF99" s="655"/>
      <c r="AG99" s="655"/>
      <c r="AH99" s="655"/>
      <c r="AI99" s="655"/>
      <c r="AJ99" s="655"/>
    </row>
    <row r="100" spans="1:36" x14ac:dyDescent="0.25">
      <c r="A100" s="343" t="s">
        <v>196</v>
      </c>
      <c r="B100" s="344"/>
      <c r="C100" s="345"/>
      <c r="D100" s="346"/>
      <c r="E100" s="346">
        <v>412</v>
      </c>
      <c r="F100" s="368">
        <v>415000000</v>
      </c>
      <c r="U100" s="655"/>
      <c r="V100" s="655"/>
      <c r="W100" s="655"/>
      <c r="X100" s="655"/>
      <c r="Y100" s="655"/>
      <c r="Z100" s="655"/>
      <c r="AA100" s="655"/>
      <c r="AB100" s="655"/>
      <c r="AC100" s="655"/>
      <c r="AD100" s="655"/>
      <c r="AE100" s="655"/>
      <c r="AF100" s="655"/>
      <c r="AG100" s="655"/>
      <c r="AH100" s="655"/>
      <c r="AI100" s="655"/>
      <c r="AJ100" s="655"/>
    </row>
    <row r="101" spans="1:36" x14ac:dyDescent="0.25">
      <c r="A101" s="343"/>
      <c r="B101" s="344"/>
      <c r="C101" s="345"/>
      <c r="D101" s="346"/>
      <c r="E101" s="346">
        <v>411</v>
      </c>
      <c r="F101" s="368">
        <v>98021000</v>
      </c>
      <c r="U101" s="655"/>
      <c r="V101" s="655"/>
      <c r="W101" s="655"/>
      <c r="X101" s="655"/>
      <c r="Y101" s="655"/>
      <c r="Z101" s="655"/>
      <c r="AA101" s="655"/>
      <c r="AB101" s="655"/>
      <c r="AC101" s="655"/>
      <c r="AD101" s="655"/>
      <c r="AE101" s="655"/>
      <c r="AF101" s="655"/>
      <c r="AG101" s="655"/>
      <c r="AH101" s="655"/>
      <c r="AI101" s="655"/>
      <c r="AJ101" s="655"/>
    </row>
    <row r="102" spans="1:36" ht="15.75" thickBot="1" x14ac:dyDescent="0.3">
      <c r="A102" s="343"/>
      <c r="B102" s="344"/>
      <c r="C102" s="345"/>
      <c r="D102" s="346"/>
      <c r="E102" s="346">
        <v>410</v>
      </c>
      <c r="F102" s="368">
        <v>100000000</v>
      </c>
      <c r="U102" s="655"/>
      <c r="V102" s="655"/>
      <c r="W102" s="655"/>
      <c r="X102" s="655"/>
      <c r="Y102" s="655"/>
      <c r="Z102" s="655"/>
      <c r="AA102" s="655"/>
      <c r="AB102" s="655"/>
      <c r="AC102" s="655"/>
      <c r="AD102" s="655"/>
      <c r="AE102" s="655"/>
      <c r="AF102" s="655"/>
      <c r="AG102" s="655"/>
      <c r="AH102" s="655"/>
      <c r="AI102" s="655"/>
      <c r="AJ102" s="655"/>
    </row>
    <row r="103" spans="1:36" ht="15.75" thickBot="1" x14ac:dyDescent="0.3">
      <c r="A103" s="336" t="s">
        <v>197</v>
      </c>
      <c r="B103" s="197"/>
      <c r="C103" s="197"/>
      <c r="D103" s="364"/>
      <c r="E103" s="365"/>
      <c r="F103" s="369">
        <f>SUM(F100:F102)</f>
        <v>613021000</v>
      </c>
      <c r="U103" s="655"/>
      <c r="V103" s="655"/>
      <c r="W103" s="655"/>
      <c r="X103" s="655"/>
      <c r="Y103" s="655"/>
      <c r="Z103" s="655"/>
      <c r="AA103" s="655"/>
      <c r="AB103" s="655"/>
      <c r="AC103" s="655"/>
      <c r="AD103" s="655"/>
      <c r="AE103" s="655"/>
      <c r="AF103" s="655"/>
      <c r="AG103" s="655"/>
      <c r="AH103" s="655"/>
      <c r="AI103" s="655"/>
      <c r="AJ103" s="655"/>
    </row>
    <row r="104" spans="1:36" ht="15.75" thickBot="1" x14ac:dyDescent="0.3">
      <c r="A104" s="336" t="s">
        <v>198</v>
      </c>
      <c r="B104" s="197"/>
      <c r="C104" s="197"/>
      <c r="D104" s="364"/>
      <c r="E104" s="365"/>
      <c r="F104" s="369">
        <v>254497497.80000001</v>
      </c>
      <c r="U104" s="655"/>
      <c r="V104" s="655"/>
      <c r="W104" s="655"/>
      <c r="X104" s="655"/>
      <c r="Y104" s="655"/>
      <c r="Z104" s="655"/>
      <c r="AA104" s="655"/>
      <c r="AB104" s="655"/>
      <c r="AC104" s="655"/>
      <c r="AD104" s="655"/>
      <c r="AE104" s="655"/>
      <c r="AF104" s="655"/>
      <c r="AG104" s="655"/>
      <c r="AH104" s="655"/>
      <c r="AI104" s="655"/>
      <c r="AJ104" s="655"/>
    </row>
    <row r="105" spans="1:36" x14ac:dyDescent="0.25">
      <c r="A105" s="361" t="s">
        <v>199</v>
      </c>
      <c r="B105" s="196"/>
      <c r="C105" s="362"/>
      <c r="D105" s="363"/>
      <c r="E105" s="363"/>
      <c r="F105" s="370" t="s">
        <v>126</v>
      </c>
      <c r="U105" s="655"/>
      <c r="V105" s="655"/>
      <c r="W105" s="655"/>
      <c r="X105" s="655"/>
      <c r="Y105" s="655"/>
      <c r="Z105" s="655"/>
      <c r="AA105" s="655"/>
      <c r="AB105" s="655"/>
      <c r="AC105" s="655"/>
      <c r="AD105" s="655"/>
      <c r="AE105" s="655"/>
      <c r="AF105" s="655"/>
      <c r="AG105" s="655"/>
      <c r="AH105" s="655"/>
      <c r="AI105" s="655"/>
      <c r="AJ105" s="655"/>
    </row>
    <row r="106" spans="1:36" ht="15.75" thickBot="1" x14ac:dyDescent="0.3">
      <c r="A106" s="329"/>
      <c r="B106" s="330"/>
      <c r="C106" s="331"/>
      <c r="D106" s="321"/>
      <c r="E106" s="321"/>
      <c r="F106" s="321"/>
      <c r="U106" s="655"/>
      <c r="V106" s="655"/>
      <c r="W106" s="655"/>
      <c r="X106" s="655"/>
      <c r="Y106" s="655"/>
      <c r="Z106" s="655"/>
      <c r="AA106" s="655"/>
      <c r="AB106" s="655"/>
      <c r="AC106" s="655"/>
      <c r="AD106" s="655"/>
      <c r="AE106" s="655"/>
      <c r="AF106" s="655"/>
      <c r="AG106" s="655"/>
      <c r="AH106" s="655"/>
      <c r="AI106" s="655"/>
      <c r="AJ106" s="655"/>
    </row>
    <row r="107" spans="1:36" ht="15.75" thickBot="1" x14ac:dyDescent="0.3">
      <c r="U107" s="655"/>
      <c r="V107" s="655"/>
      <c r="W107" s="655"/>
      <c r="X107" s="655"/>
      <c r="Y107" s="655"/>
      <c r="Z107" s="655"/>
      <c r="AA107" s="655"/>
      <c r="AB107" s="655"/>
      <c r="AC107" s="655"/>
      <c r="AD107" s="655"/>
      <c r="AE107" s="655"/>
      <c r="AF107" s="655"/>
      <c r="AG107" s="655"/>
      <c r="AH107" s="655"/>
      <c r="AI107" s="655"/>
      <c r="AJ107" s="655"/>
    </row>
    <row r="108" spans="1:36" ht="15.75" thickBot="1" x14ac:dyDescent="0.3">
      <c r="A108" s="356" t="s">
        <v>160</v>
      </c>
      <c r="B108" s="357"/>
      <c r="C108" s="357"/>
      <c r="D108" s="357"/>
      <c r="E108" s="358"/>
      <c r="U108" s="655"/>
      <c r="V108" s="655"/>
      <c r="W108" s="655"/>
      <c r="X108" s="655"/>
      <c r="Y108" s="655"/>
      <c r="Z108" s="655"/>
      <c r="AA108" s="655"/>
      <c r="AB108" s="655"/>
      <c r="AC108" s="655"/>
      <c r="AD108" s="655"/>
      <c r="AE108" s="655"/>
      <c r="AF108" s="655"/>
      <c r="AG108" s="655"/>
      <c r="AH108" s="655"/>
      <c r="AI108" s="655"/>
      <c r="AJ108" s="655"/>
    </row>
    <row r="109" spans="1:36" ht="15.75" thickBot="1" x14ac:dyDescent="0.3">
      <c r="A109" s="356" t="s">
        <v>143</v>
      </c>
      <c r="B109" s="357"/>
      <c r="C109" s="358"/>
      <c r="D109" s="359" t="s">
        <v>126</v>
      </c>
      <c r="E109" s="359" t="s">
        <v>144</v>
      </c>
      <c r="U109" s="655"/>
      <c r="V109" s="655"/>
      <c r="W109" s="655"/>
      <c r="X109" s="655"/>
      <c r="Y109" s="655"/>
      <c r="Z109" s="655"/>
      <c r="AA109" s="655"/>
      <c r="AB109" s="655"/>
      <c r="AC109" s="655"/>
      <c r="AD109" s="655"/>
      <c r="AE109" s="655"/>
      <c r="AF109" s="655"/>
      <c r="AG109" s="655"/>
      <c r="AH109" s="655"/>
      <c r="AI109" s="655"/>
      <c r="AJ109" s="655"/>
    </row>
    <row r="110" spans="1:36" x14ac:dyDescent="0.25">
      <c r="A110" s="332" t="s">
        <v>207</v>
      </c>
      <c r="B110" s="333"/>
      <c r="C110" s="334"/>
      <c r="D110" s="335" t="s">
        <v>90</v>
      </c>
      <c r="E110" s="335">
        <v>413</v>
      </c>
      <c r="U110" s="655"/>
      <c r="V110" s="655"/>
      <c r="W110" s="655"/>
      <c r="X110" s="655"/>
      <c r="Y110" s="655"/>
      <c r="Z110" s="655"/>
      <c r="AA110" s="655"/>
      <c r="AB110" s="655"/>
      <c r="AC110" s="655"/>
      <c r="AD110" s="655"/>
      <c r="AE110" s="655"/>
      <c r="AF110" s="655"/>
      <c r="AG110" s="655"/>
      <c r="AH110" s="655"/>
      <c r="AI110" s="655"/>
      <c r="AJ110" s="655"/>
    </row>
    <row r="111" spans="1:36" ht="15.75" thickBot="1" x14ac:dyDescent="0.3">
      <c r="A111" s="270"/>
      <c r="B111" s="196"/>
      <c r="C111" s="196"/>
      <c r="D111" s="325"/>
      <c r="E111" s="325"/>
      <c r="F111" s="371"/>
      <c r="U111" s="655"/>
      <c r="V111" s="655"/>
      <c r="W111" s="655"/>
      <c r="X111" s="655"/>
      <c r="Y111" s="655"/>
      <c r="Z111" s="655"/>
      <c r="AA111" s="655"/>
      <c r="AB111" s="655"/>
      <c r="AC111" s="655"/>
      <c r="AD111" s="655"/>
      <c r="AE111" s="655"/>
      <c r="AF111" s="655"/>
      <c r="AG111" s="655"/>
      <c r="AH111" s="655"/>
      <c r="AI111" s="655"/>
      <c r="AJ111" s="655"/>
    </row>
    <row r="112" spans="1:36" ht="15.75" thickBot="1" x14ac:dyDescent="0.3">
      <c r="A112" s="356" t="s">
        <v>161</v>
      </c>
      <c r="B112" s="357"/>
      <c r="C112" s="357"/>
      <c r="D112" s="357"/>
      <c r="E112" s="358"/>
      <c r="U112" s="655"/>
      <c r="V112" s="655"/>
      <c r="W112" s="655"/>
      <c r="X112" s="655"/>
      <c r="Y112" s="655"/>
      <c r="Z112" s="655"/>
      <c r="AA112" s="655"/>
      <c r="AB112" s="655"/>
      <c r="AC112" s="655"/>
      <c r="AD112" s="655"/>
      <c r="AE112" s="655"/>
      <c r="AF112" s="655"/>
      <c r="AG112" s="655"/>
      <c r="AH112" s="655"/>
      <c r="AI112" s="655"/>
      <c r="AJ112" s="655"/>
    </row>
    <row r="113" spans="1:36" ht="15.75" thickBot="1" x14ac:dyDescent="0.3">
      <c r="A113" s="356" t="s">
        <v>143</v>
      </c>
      <c r="B113" s="357"/>
      <c r="C113" s="358"/>
      <c r="D113" s="359" t="s">
        <v>126</v>
      </c>
      <c r="E113" s="359" t="s">
        <v>144</v>
      </c>
      <c r="F113" s="359" t="s">
        <v>162</v>
      </c>
      <c r="G113" s="359" t="s">
        <v>164</v>
      </c>
      <c r="U113" s="655"/>
      <c r="V113" s="655"/>
      <c r="W113" s="655"/>
      <c r="X113" s="655"/>
      <c r="Y113" s="655"/>
      <c r="Z113" s="655"/>
      <c r="AA113" s="655"/>
      <c r="AB113" s="655"/>
      <c r="AC113" s="655"/>
      <c r="AD113" s="655"/>
      <c r="AE113" s="655"/>
      <c r="AF113" s="655"/>
      <c r="AG113" s="655"/>
      <c r="AH113" s="655"/>
      <c r="AI113" s="655"/>
      <c r="AJ113" s="655"/>
    </row>
    <row r="114" spans="1:36" x14ac:dyDescent="0.25">
      <c r="A114" s="317" t="s">
        <v>213</v>
      </c>
      <c r="B114" s="318"/>
      <c r="C114" s="318"/>
      <c r="D114" s="373"/>
      <c r="E114" s="373"/>
      <c r="F114" s="374">
        <f>+N13</f>
        <v>4035.2499999999995</v>
      </c>
      <c r="G114" s="375">
        <f>+F114*0.4</f>
        <v>1614.1</v>
      </c>
      <c r="U114" s="655"/>
      <c r="V114" s="655"/>
      <c r="W114" s="655"/>
      <c r="X114" s="655"/>
      <c r="Y114" s="655"/>
      <c r="Z114" s="655"/>
      <c r="AA114" s="655"/>
      <c r="AB114" s="655"/>
      <c r="AC114" s="655"/>
      <c r="AD114" s="655"/>
      <c r="AE114" s="655"/>
      <c r="AF114" s="655"/>
      <c r="AG114" s="655"/>
      <c r="AH114" s="655"/>
      <c r="AI114" s="655"/>
      <c r="AJ114" s="655"/>
    </row>
    <row r="115" spans="1:36" ht="15.75" thickBot="1" x14ac:dyDescent="0.3">
      <c r="A115" s="379" t="s">
        <v>163</v>
      </c>
      <c r="B115" s="195"/>
      <c r="C115" s="195"/>
      <c r="D115" s="380"/>
      <c r="E115" s="380"/>
      <c r="F115" s="381">
        <f>+O14</f>
        <v>7756.6598847643418</v>
      </c>
      <c r="G115" s="382">
        <f>+F115*0.4</f>
        <v>3102.6639539057369</v>
      </c>
      <c r="U115" s="655"/>
      <c r="V115" s="655"/>
      <c r="W115" s="655"/>
      <c r="X115" s="655"/>
      <c r="Y115" s="655"/>
      <c r="Z115" s="655"/>
      <c r="AA115" s="655"/>
      <c r="AB115" s="655"/>
      <c r="AC115" s="655"/>
      <c r="AD115" s="655"/>
      <c r="AE115" s="655"/>
      <c r="AF115" s="655"/>
      <c r="AG115" s="655"/>
      <c r="AH115" s="655"/>
      <c r="AI115" s="655"/>
      <c r="AJ115" s="655"/>
    </row>
    <row r="116" spans="1:36" x14ac:dyDescent="0.25">
      <c r="A116" s="317" t="s">
        <v>565</v>
      </c>
      <c r="B116" s="318"/>
      <c r="C116" s="318"/>
      <c r="D116" s="373"/>
      <c r="E116" s="373"/>
      <c r="F116" s="383"/>
      <c r="G116" s="384"/>
      <c r="U116" s="655"/>
      <c r="V116" s="655"/>
      <c r="W116" s="655"/>
      <c r="X116" s="655"/>
      <c r="Y116" s="655"/>
      <c r="Z116" s="655"/>
      <c r="AA116" s="655"/>
      <c r="AB116" s="655"/>
      <c r="AC116" s="655"/>
      <c r="AD116" s="655"/>
      <c r="AE116" s="655"/>
      <c r="AF116" s="655"/>
      <c r="AG116" s="655"/>
      <c r="AH116" s="655"/>
      <c r="AI116" s="655"/>
      <c r="AJ116" s="655"/>
    </row>
    <row r="117" spans="1:36" x14ac:dyDescent="0.25">
      <c r="A117" s="319" t="s">
        <v>213</v>
      </c>
      <c r="B117" s="184"/>
      <c r="C117" s="184"/>
      <c r="D117" s="376"/>
      <c r="E117" s="376"/>
      <c r="F117" s="274">
        <f>+N7+N9</f>
        <v>1860.7080000000001</v>
      </c>
      <c r="G117" s="377" t="s">
        <v>90</v>
      </c>
      <c r="U117" s="655"/>
      <c r="V117" s="655"/>
      <c r="W117" s="655"/>
      <c r="X117" s="655"/>
      <c r="Y117" s="655"/>
      <c r="Z117" s="655"/>
      <c r="AA117" s="655"/>
      <c r="AB117" s="655"/>
      <c r="AC117" s="655"/>
      <c r="AD117" s="655"/>
      <c r="AE117" s="655"/>
      <c r="AF117" s="655"/>
      <c r="AG117" s="655"/>
      <c r="AH117" s="655"/>
      <c r="AI117" s="655"/>
      <c r="AJ117" s="655"/>
    </row>
    <row r="118" spans="1:36" x14ac:dyDescent="0.25">
      <c r="A118" s="319" t="s">
        <v>163</v>
      </c>
      <c r="B118" s="184"/>
      <c r="C118" s="184"/>
      <c r="D118" s="376"/>
      <c r="E118" s="376"/>
      <c r="F118" s="274">
        <f>+O7+O9</f>
        <v>3418.35283640231</v>
      </c>
      <c r="G118" s="377" t="s">
        <v>90</v>
      </c>
      <c r="U118" s="655"/>
      <c r="V118" s="655"/>
      <c r="W118" s="655"/>
      <c r="X118" s="655"/>
      <c r="Y118" s="655"/>
      <c r="Z118" s="655"/>
      <c r="AA118" s="655"/>
      <c r="AB118" s="655"/>
      <c r="AC118" s="655"/>
      <c r="AD118" s="655"/>
      <c r="AE118" s="655"/>
      <c r="AF118" s="655"/>
      <c r="AG118" s="655"/>
      <c r="AH118" s="655"/>
      <c r="AI118" s="655"/>
      <c r="AJ118" s="655"/>
    </row>
    <row r="119" spans="1:36" ht="15.75" thickBot="1" x14ac:dyDescent="0.3">
      <c r="A119" s="379" t="s">
        <v>201</v>
      </c>
      <c r="B119" s="195"/>
      <c r="C119" s="195"/>
      <c r="D119" s="380"/>
      <c r="E119" s="380">
        <v>414</v>
      </c>
      <c r="F119" s="381">
        <v>4</v>
      </c>
      <c r="G119" s="377"/>
      <c r="U119" s="655"/>
      <c r="V119" s="655"/>
      <c r="W119" s="655"/>
      <c r="X119" s="655"/>
      <c r="Y119" s="655"/>
      <c r="Z119" s="655"/>
      <c r="AA119" s="655"/>
      <c r="AB119" s="655"/>
      <c r="AC119" s="655"/>
      <c r="AD119" s="655"/>
      <c r="AE119" s="655"/>
      <c r="AF119" s="655"/>
      <c r="AG119" s="655"/>
      <c r="AH119" s="655"/>
      <c r="AI119" s="655"/>
      <c r="AJ119" s="655"/>
    </row>
    <row r="120" spans="1:36" ht="15.75" thickBot="1" x14ac:dyDescent="0.3">
      <c r="A120" s="649" t="s">
        <v>202</v>
      </c>
      <c r="B120" s="650"/>
      <c r="C120" s="650"/>
      <c r="D120" s="651"/>
      <c r="E120" s="652"/>
      <c r="F120" s="653">
        <v>1</v>
      </c>
      <c r="G120" s="385"/>
      <c r="U120" s="655"/>
      <c r="V120" s="655"/>
      <c r="W120" s="655"/>
      <c r="X120" s="655"/>
      <c r="Y120" s="655"/>
      <c r="Z120" s="655"/>
      <c r="AA120" s="655"/>
      <c r="AB120" s="655"/>
      <c r="AC120" s="655"/>
      <c r="AD120" s="655"/>
      <c r="AE120" s="655"/>
      <c r="AF120" s="655"/>
      <c r="AG120" s="655"/>
      <c r="AH120" s="655"/>
      <c r="AI120" s="655"/>
      <c r="AJ120" s="655"/>
    </row>
    <row r="121" spans="1:36" x14ac:dyDescent="0.25">
      <c r="A121" s="270"/>
      <c r="B121" s="196"/>
      <c r="C121" s="196"/>
      <c r="D121" s="325"/>
      <c r="E121" s="325"/>
      <c r="F121" s="372"/>
      <c r="G121" s="378"/>
      <c r="U121" s="655"/>
      <c r="V121" s="655"/>
      <c r="W121" s="655"/>
      <c r="X121" s="655"/>
      <c r="Y121" s="655"/>
      <c r="Z121" s="655"/>
      <c r="AA121" s="655"/>
      <c r="AB121" s="655"/>
      <c r="AC121" s="655"/>
      <c r="AD121" s="655"/>
      <c r="AE121" s="655"/>
      <c r="AF121" s="655"/>
      <c r="AG121" s="655"/>
      <c r="AH121" s="655"/>
      <c r="AI121" s="655"/>
      <c r="AJ121" s="655"/>
    </row>
    <row r="122" spans="1:36" x14ac:dyDescent="0.25">
      <c r="A122" s="270"/>
      <c r="B122" s="196"/>
      <c r="C122" s="196"/>
      <c r="D122" s="325"/>
      <c r="E122" s="325"/>
      <c r="F122" s="371"/>
      <c r="Q122" s="655"/>
      <c r="R122" s="655"/>
      <c r="S122" s="655"/>
      <c r="T122" s="655"/>
      <c r="U122" s="655"/>
      <c r="V122" s="655"/>
      <c r="W122" s="655"/>
      <c r="X122" s="655"/>
      <c r="Y122" s="655"/>
      <c r="Z122" s="655"/>
      <c r="AA122" s="655"/>
      <c r="AB122" s="655"/>
      <c r="AC122" s="655"/>
      <c r="AD122" s="655"/>
      <c r="AE122" s="655"/>
      <c r="AF122" s="655"/>
      <c r="AG122" s="655"/>
      <c r="AH122" s="655"/>
      <c r="AI122" s="655"/>
      <c r="AJ122" s="655"/>
    </row>
    <row r="123" spans="1:36" ht="15.75" thickBot="1" x14ac:dyDescent="0.3">
      <c r="Q123" s="655"/>
      <c r="R123" s="655"/>
      <c r="S123" s="655"/>
      <c r="T123" s="655"/>
      <c r="U123" s="655"/>
      <c r="V123" s="655"/>
      <c r="W123" s="655"/>
      <c r="X123" s="655"/>
      <c r="Y123" s="655"/>
      <c r="Z123" s="655"/>
      <c r="AA123" s="655"/>
      <c r="AB123" s="655"/>
      <c r="AC123" s="655"/>
      <c r="AD123" s="655"/>
      <c r="AE123" s="655"/>
      <c r="AF123" s="655"/>
      <c r="AG123" s="655"/>
      <c r="AH123" s="655"/>
      <c r="AI123" s="655"/>
      <c r="AJ123" s="655"/>
    </row>
    <row r="124" spans="1:36" ht="27" thickBot="1" x14ac:dyDescent="0.45">
      <c r="A124" s="407" t="str">
        <f>+Experiencia!B16</f>
        <v>002</v>
      </c>
      <c r="B124" s="408"/>
      <c r="C124" s="408"/>
      <c r="D124" s="408"/>
      <c r="E124" s="408"/>
      <c r="F124" s="408"/>
      <c r="G124" s="408"/>
      <c r="H124" s="523"/>
      <c r="I124" s="408"/>
      <c r="J124" s="408"/>
      <c r="K124" s="408"/>
      <c r="L124" s="408"/>
      <c r="M124" s="408"/>
      <c r="N124" s="408"/>
      <c r="O124" s="408"/>
      <c r="P124" s="409"/>
      <c r="Q124" s="655"/>
      <c r="R124" s="655"/>
      <c r="S124" s="655"/>
      <c r="T124" s="655"/>
      <c r="U124" s="655"/>
      <c r="V124" s="655"/>
      <c r="W124" s="655"/>
      <c r="X124" s="655"/>
      <c r="Y124" s="655"/>
      <c r="Z124" s="655"/>
      <c r="AA124" s="655"/>
      <c r="AB124" s="655"/>
      <c r="AC124" s="655"/>
      <c r="AD124" s="655"/>
      <c r="AE124" s="655"/>
      <c r="AF124" s="655"/>
      <c r="AG124" s="655"/>
      <c r="AH124" s="655"/>
      <c r="AI124" s="655"/>
      <c r="AJ124" s="655"/>
    </row>
    <row r="125" spans="1:36" s="163" customFormat="1" ht="15.75" thickBot="1" x14ac:dyDescent="0.3">
      <c r="A125" s="406" t="str">
        <f>+Experiencia!C16</f>
        <v>CONSORCIO EDUCAR 2019</v>
      </c>
      <c r="B125" s="396"/>
      <c r="C125" s="396"/>
      <c r="D125" s="396"/>
      <c r="E125" s="396"/>
      <c r="F125" s="396"/>
      <c r="G125" s="396"/>
      <c r="H125" s="524"/>
      <c r="I125" s="396"/>
      <c r="J125" s="396"/>
      <c r="K125" s="396"/>
      <c r="L125" s="396"/>
      <c r="M125" s="396"/>
      <c r="N125" s="396"/>
      <c r="O125" s="397"/>
      <c r="P125" s="170"/>
      <c r="Q125" s="656"/>
      <c r="R125" s="656"/>
      <c r="S125" s="656"/>
      <c r="T125" s="656"/>
      <c r="U125" s="655"/>
      <c r="V125" s="655"/>
      <c r="W125" s="655"/>
      <c r="X125" s="656"/>
      <c r="Y125" s="656"/>
      <c r="Z125" s="656"/>
      <c r="AA125" s="656"/>
      <c r="AB125" s="656"/>
      <c r="AC125" s="656"/>
      <c r="AD125" s="656"/>
      <c r="AE125" s="656"/>
      <c r="AF125" s="656"/>
      <c r="AG125" s="656"/>
      <c r="AH125" s="656"/>
      <c r="AI125" s="656"/>
      <c r="AJ125" s="656"/>
    </row>
    <row r="126" spans="1:36" s="169" customFormat="1" ht="36.75" x14ac:dyDescent="0.25">
      <c r="A126" s="180" t="s">
        <v>2</v>
      </c>
      <c r="B126" s="182" t="s">
        <v>189</v>
      </c>
      <c r="C126" s="181" t="s">
        <v>35</v>
      </c>
      <c r="D126" s="182" t="s">
        <v>96</v>
      </c>
      <c r="E126" s="182" t="s">
        <v>165</v>
      </c>
      <c r="F126" s="182" t="s">
        <v>97</v>
      </c>
      <c r="G126" s="182" t="s">
        <v>5</v>
      </c>
      <c r="H126" s="514" t="s">
        <v>99</v>
      </c>
      <c r="I126" s="182" t="s">
        <v>203</v>
      </c>
      <c r="J126" s="182" t="s">
        <v>141</v>
      </c>
      <c r="K126" s="182" t="s">
        <v>223</v>
      </c>
      <c r="L126" s="182" t="s">
        <v>204</v>
      </c>
      <c r="M126" s="182" t="s">
        <v>140</v>
      </c>
      <c r="N126" s="182" t="s">
        <v>214</v>
      </c>
      <c r="O126" s="182" t="s">
        <v>100</v>
      </c>
      <c r="P126" s="182" t="s">
        <v>94</v>
      </c>
      <c r="Q126" s="679"/>
      <c r="R126" s="657"/>
      <c r="S126" s="657"/>
      <c r="T126" s="657"/>
      <c r="U126" s="655"/>
      <c r="V126" s="655"/>
      <c r="W126" s="655"/>
      <c r="X126" s="657"/>
      <c r="Y126" s="657"/>
      <c r="Z126" s="657"/>
      <c r="AA126" s="657"/>
      <c r="AB126" s="657"/>
      <c r="AC126" s="657"/>
      <c r="AD126" s="657"/>
      <c r="AE126" s="657"/>
      <c r="AF126" s="657"/>
      <c r="AG126" s="657"/>
      <c r="AH126" s="657"/>
      <c r="AI126" s="657"/>
      <c r="AJ126" s="657"/>
    </row>
    <row r="127" spans="1:36" s="312" customFormat="1" ht="48.6" customHeight="1" x14ac:dyDescent="0.25">
      <c r="A127" s="305">
        <v>1</v>
      </c>
      <c r="B127" s="305">
        <v>79</v>
      </c>
      <c r="C127" s="305" t="s">
        <v>263</v>
      </c>
      <c r="D127" s="305" t="s">
        <v>264</v>
      </c>
      <c r="E127" s="305" t="s">
        <v>265</v>
      </c>
      <c r="F127" s="305" t="s">
        <v>266</v>
      </c>
      <c r="G127" s="305" t="s">
        <v>267</v>
      </c>
      <c r="H127" s="515">
        <v>3192399181</v>
      </c>
      <c r="I127" s="313">
        <v>2015</v>
      </c>
      <c r="J127" s="306">
        <f>+H127/LOOKUP(I127,'TABLA SMMLV'!$B$2:$C$28)</f>
        <v>4954.4489501047565</v>
      </c>
      <c r="K127" s="307">
        <v>4531</v>
      </c>
      <c r="L127" s="308">
        <v>0.7</v>
      </c>
      <c r="M127" s="308">
        <v>1</v>
      </c>
      <c r="N127" s="309">
        <f>+M127*L127*K127</f>
        <v>3171.7</v>
      </c>
      <c r="O127" s="309">
        <f>+M127*L127*J127</f>
        <v>3468.1142650733295</v>
      </c>
      <c r="P127" s="310"/>
      <c r="Q127" s="680"/>
      <c r="R127" s="660"/>
      <c r="S127" s="660"/>
      <c r="T127" s="660"/>
      <c r="U127" s="659"/>
      <c r="V127" s="659"/>
      <c r="W127" s="659"/>
      <c r="X127" s="660"/>
      <c r="Y127" s="660"/>
      <c r="Z127" s="660"/>
      <c r="AA127" s="660"/>
      <c r="AB127" s="660"/>
      <c r="AC127" s="660"/>
      <c r="AD127" s="660"/>
      <c r="AE127" s="660"/>
      <c r="AF127" s="660"/>
      <c r="AG127" s="660"/>
      <c r="AH127" s="660"/>
      <c r="AI127" s="660"/>
      <c r="AJ127" s="660"/>
    </row>
    <row r="128" spans="1:36" s="312" customFormat="1" ht="46.15" customHeight="1" x14ac:dyDescent="0.25">
      <c r="A128" s="305">
        <v>2</v>
      </c>
      <c r="B128" s="305">
        <v>79</v>
      </c>
      <c r="C128" s="305" t="s">
        <v>263</v>
      </c>
      <c r="D128" s="305" t="s">
        <v>264</v>
      </c>
      <c r="E128" s="305" t="s">
        <v>268</v>
      </c>
      <c r="F128" s="305" t="s">
        <v>266</v>
      </c>
      <c r="G128" s="305" t="s">
        <v>267</v>
      </c>
      <c r="H128" s="515">
        <v>3192399181</v>
      </c>
      <c r="I128" s="313">
        <v>2015</v>
      </c>
      <c r="J128" s="306">
        <f>+H128/LOOKUP(I128,'TABLA SMMLV'!$B$2:$C$28)</f>
        <v>4954.4489501047565</v>
      </c>
      <c r="K128" s="307">
        <v>4531</v>
      </c>
      <c r="L128" s="308">
        <v>0.3</v>
      </c>
      <c r="M128" s="308">
        <v>1</v>
      </c>
      <c r="N128" s="309">
        <f>+M128*L128*K128</f>
        <v>1359.3</v>
      </c>
      <c r="O128" s="309">
        <f>+M128*L128*J128</f>
        <v>1486.3346850314269</v>
      </c>
      <c r="P128" s="310"/>
      <c r="Q128" s="680"/>
      <c r="R128" s="660"/>
      <c r="S128" s="660"/>
      <c r="T128" s="660"/>
      <c r="U128" s="659"/>
      <c r="V128" s="659"/>
      <c r="W128" s="659"/>
      <c r="X128" s="660"/>
      <c r="Y128" s="660"/>
      <c r="Z128" s="660"/>
      <c r="AA128" s="660"/>
      <c r="AB128" s="660"/>
      <c r="AC128" s="660"/>
      <c r="AD128" s="660"/>
      <c r="AE128" s="660"/>
      <c r="AF128" s="660"/>
      <c r="AG128" s="660"/>
      <c r="AH128" s="660"/>
      <c r="AI128" s="660"/>
      <c r="AJ128" s="660"/>
    </row>
    <row r="129" spans="1:36" s="163" customFormat="1" ht="38.450000000000003" customHeight="1" x14ac:dyDescent="0.25">
      <c r="A129" s="183">
        <v>3</v>
      </c>
      <c r="B129" s="183">
        <v>92</v>
      </c>
      <c r="C129" s="183">
        <v>2014000971</v>
      </c>
      <c r="D129" s="183" t="s">
        <v>269</v>
      </c>
      <c r="E129" s="183" t="s">
        <v>268</v>
      </c>
      <c r="F129" s="305" t="s">
        <v>270</v>
      </c>
      <c r="G129" s="186" t="s">
        <v>271</v>
      </c>
      <c r="H129" s="516">
        <v>1006219233.6900001</v>
      </c>
      <c r="I129" s="304">
        <v>2015</v>
      </c>
      <c r="J129" s="306">
        <f>+H129/LOOKUP(I129,'TABLA SMMLV'!$B$2:$C$28)</f>
        <v>1561.603528656786</v>
      </c>
      <c r="K129" s="305">
        <v>850</v>
      </c>
      <c r="L129" s="308">
        <v>0.5</v>
      </c>
      <c r="M129" s="308">
        <v>1</v>
      </c>
      <c r="N129" s="309">
        <f>+M129*L129*K129</f>
        <v>425</v>
      </c>
      <c r="O129" s="309">
        <f>+M129*L129*J129</f>
        <v>780.80176432839301</v>
      </c>
      <c r="P129" s="360"/>
      <c r="Q129" s="682"/>
      <c r="R129" s="683"/>
      <c r="S129" s="656"/>
      <c r="T129" s="656"/>
      <c r="U129" s="655"/>
      <c r="V129" s="655"/>
      <c r="W129" s="655"/>
      <c r="X129" s="656"/>
      <c r="Y129" s="656"/>
      <c r="Z129" s="656"/>
      <c r="AA129" s="656"/>
      <c r="AB129" s="656"/>
      <c r="AC129" s="656"/>
      <c r="AD129" s="656"/>
      <c r="AE129" s="656"/>
      <c r="AF129" s="656"/>
      <c r="AG129" s="656"/>
      <c r="AH129" s="656"/>
      <c r="AI129" s="656"/>
      <c r="AJ129" s="656"/>
    </row>
    <row r="130" spans="1:36" s="312" customFormat="1" ht="45.6" customHeight="1" x14ac:dyDescent="0.25">
      <c r="A130" s="305">
        <v>4</v>
      </c>
      <c r="B130" s="183"/>
      <c r="C130" s="183"/>
      <c r="D130" s="183"/>
      <c r="E130" s="183"/>
      <c r="F130" s="305"/>
      <c r="G130" s="186"/>
      <c r="H130" s="516"/>
      <c r="I130" s="304"/>
      <c r="J130" s="306"/>
      <c r="K130" s="305"/>
      <c r="L130" s="308"/>
      <c r="M130" s="308"/>
      <c r="N130" s="309">
        <f>+M130*L130*K130</f>
        <v>0</v>
      </c>
      <c r="O130" s="309">
        <f>+M130*L130*J130</f>
        <v>0</v>
      </c>
      <c r="P130" s="310"/>
      <c r="Q130" s="680"/>
      <c r="R130" s="660"/>
      <c r="S130" s="660"/>
      <c r="T130" s="660"/>
      <c r="U130" s="659"/>
      <c r="V130" s="659"/>
      <c r="W130" s="659"/>
      <c r="X130" s="660"/>
      <c r="Y130" s="660"/>
      <c r="Z130" s="660"/>
      <c r="AA130" s="660"/>
      <c r="AB130" s="660"/>
      <c r="AC130" s="660"/>
      <c r="AD130" s="660"/>
      <c r="AE130" s="660"/>
      <c r="AF130" s="660"/>
      <c r="AG130" s="660"/>
      <c r="AH130" s="660"/>
      <c r="AI130" s="660"/>
      <c r="AJ130" s="660"/>
    </row>
    <row r="131" spans="1:36" s="163" customFormat="1" x14ac:dyDescent="0.25">
      <c r="A131" s="183">
        <v>5</v>
      </c>
      <c r="B131" s="183"/>
      <c r="C131" s="183"/>
      <c r="D131" s="183"/>
      <c r="E131" s="183"/>
      <c r="F131" s="183"/>
      <c r="G131" s="186"/>
      <c r="H131" s="516"/>
      <c r="I131" s="304"/>
      <c r="J131" s="306"/>
      <c r="K131" s="186"/>
      <c r="L131" s="188"/>
      <c r="M131" s="188"/>
      <c r="N131" s="316">
        <v>0</v>
      </c>
      <c r="O131" s="309">
        <v>0</v>
      </c>
      <c r="P131" s="310"/>
      <c r="Q131" s="685"/>
      <c r="R131" s="656"/>
      <c r="S131" s="656"/>
      <c r="T131" s="656"/>
      <c r="U131" s="655"/>
      <c r="V131" s="655"/>
      <c r="W131" s="655"/>
      <c r="X131" s="656"/>
      <c r="Y131" s="656"/>
      <c r="Z131" s="656"/>
      <c r="AA131" s="656"/>
      <c r="AB131" s="656"/>
      <c r="AC131" s="656"/>
      <c r="AD131" s="656"/>
      <c r="AE131" s="656"/>
      <c r="AF131" s="656"/>
      <c r="AG131" s="656"/>
      <c r="AH131" s="656"/>
      <c r="AI131" s="656"/>
      <c r="AJ131" s="656"/>
    </row>
    <row r="132" spans="1:36" s="163" customFormat="1" x14ac:dyDescent="0.25">
      <c r="A132" s="183"/>
      <c r="B132" s="183"/>
      <c r="C132" s="183"/>
      <c r="D132" s="183"/>
      <c r="E132" s="183"/>
      <c r="F132" s="183"/>
      <c r="G132" s="186"/>
      <c r="H132" s="516"/>
      <c r="I132" s="304"/>
      <c r="J132" s="186"/>
      <c r="K132" s="186"/>
      <c r="L132" s="188"/>
      <c r="M132" s="188"/>
      <c r="N132" s="188"/>
      <c r="O132" s="188"/>
      <c r="P132" s="185"/>
      <c r="Q132" s="685"/>
      <c r="R132" s="656"/>
      <c r="S132" s="656"/>
      <c r="T132" s="656"/>
      <c r="U132" s="655"/>
      <c r="V132" s="655"/>
      <c r="W132" s="655"/>
      <c r="X132" s="656"/>
      <c r="Y132" s="656"/>
      <c r="Z132" s="656"/>
      <c r="AA132" s="656"/>
      <c r="AB132" s="656"/>
      <c r="AC132" s="656"/>
      <c r="AD132" s="656"/>
      <c r="AE132" s="656"/>
      <c r="AF132" s="656"/>
      <c r="AG132" s="656"/>
      <c r="AH132" s="656"/>
      <c r="AI132" s="656"/>
      <c r="AJ132" s="656"/>
    </row>
    <row r="133" spans="1:36" s="163" customFormat="1" ht="15.75" thickBot="1" x14ac:dyDescent="0.3">
      <c r="A133" s="183"/>
      <c r="B133" s="183"/>
      <c r="C133" s="183"/>
      <c r="D133" s="183"/>
      <c r="E133" s="183"/>
      <c r="F133" s="183"/>
      <c r="G133" s="186"/>
      <c r="H133" s="516"/>
      <c r="I133" s="187"/>
      <c r="J133" s="186"/>
      <c r="K133" s="186"/>
      <c r="L133" s="188"/>
      <c r="M133" s="188"/>
      <c r="N133" s="188"/>
      <c r="O133" s="188"/>
      <c r="P133" s="185"/>
      <c r="Q133" s="685"/>
      <c r="R133" s="656"/>
      <c r="S133" s="656"/>
      <c r="T133" s="656"/>
      <c r="U133" s="655"/>
      <c r="V133" s="655"/>
      <c r="W133" s="655"/>
      <c r="X133" s="656"/>
      <c r="Y133" s="656"/>
      <c r="Z133" s="656"/>
      <c r="AA133" s="656"/>
      <c r="AB133" s="656"/>
      <c r="AC133" s="656"/>
      <c r="AD133" s="656"/>
      <c r="AE133" s="656"/>
      <c r="AF133" s="656"/>
      <c r="AG133" s="656"/>
      <c r="AH133" s="656"/>
      <c r="AI133" s="656"/>
      <c r="AJ133" s="656"/>
    </row>
    <row r="134" spans="1:36" s="163" customFormat="1" ht="30.75" thickBot="1" x14ac:dyDescent="0.3">
      <c r="A134" s="189"/>
      <c r="B134" s="189"/>
      <c r="C134" s="189"/>
      <c r="D134" s="189"/>
      <c r="E134" s="189"/>
      <c r="F134" s="189"/>
      <c r="G134" s="458" t="s">
        <v>231</v>
      </c>
      <c r="H134" s="517"/>
      <c r="I134" s="190"/>
      <c r="J134" s="190"/>
      <c r="K134" s="190"/>
      <c r="L134" s="191"/>
      <c r="M134" s="191"/>
      <c r="N134" s="198">
        <f>SUM(N127:N133)</f>
        <v>4956</v>
      </c>
      <c r="O134" s="192"/>
      <c r="P134" s="193"/>
      <c r="Q134" s="685"/>
      <c r="R134" s="656"/>
      <c r="S134" s="656"/>
      <c r="T134" s="656"/>
      <c r="U134" s="661" t="s">
        <v>246</v>
      </c>
      <c r="V134" s="655" t="s">
        <v>247</v>
      </c>
      <c r="W134" s="662" t="s">
        <v>248</v>
      </c>
      <c r="X134" s="661" t="s">
        <v>246</v>
      </c>
      <c r="Y134" s="655" t="s">
        <v>247</v>
      </c>
      <c r="Z134" s="662" t="s">
        <v>248</v>
      </c>
      <c r="AA134" s="656"/>
      <c r="AB134" s="661" t="s">
        <v>246</v>
      </c>
      <c r="AC134" s="655" t="s">
        <v>247</v>
      </c>
      <c r="AD134" s="662" t="s">
        <v>248</v>
      </c>
      <c r="AE134" s="656"/>
      <c r="AF134" s="656"/>
      <c r="AG134" s="656"/>
      <c r="AH134" s="656"/>
      <c r="AI134" s="656"/>
      <c r="AJ134" s="656"/>
    </row>
    <row r="135" spans="1:36" s="163" customFormat="1" ht="15.75" customHeight="1" thickBot="1" x14ac:dyDescent="0.3">
      <c r="A135" s="189"/>
      <c r="B135" s="189"/>
      <c r="C135" s="189"/>
      <c r="D135" s="189"/>
      <c r="E135" s="189"/>
      <c r="F135" s="189"/>
      <c r="G135" s="458" t="s">
        <v>232</v>
      </c>
      <c r="H135" s="517"/>
      <c r="I135" s="190"/>
      <c r="J135" s="190"/>
      <c r="K135" s="190"/>
      <c r="L135" s="190"/>
      <c r="M135" s="190"/>
      <c r="N135" s="198"/>
      <c r="O135" s="194">
        <f>SUM(O127:O134)</f>
        <v>5735.2507144331494</v>
      </c>
      <c r="P135" s="189"/>
      <c r="Q135" s="685"/>
      <c r="R135" s="656"/>
      <c r="S135" s="656"/>
      <c r="T135" s="656"/>
      <c r="U135" s="663">
        <v>40224</v>
      </c>
      <c r="V135" s="663">
        <v>40359</v>
      </c>
      <c r="W135" s="664">
        <f>+((V135-U135)+1)/30</f>
        <v>4.5333333333333332</v>
      </c>
      <c r="X135" s="663">
        <v>40926</v>
      </c>
      <c r="Y135" s="663">
        <v>41068</v>
      </c>
      <c r="Z135" s="664">
        <f>+((Y135-X135)+1)/30</f>
        <v>4.7666666666666666</v>
      </c>
      <c r="AA135" s="656"/>
      <c r="AB135" s="663">
        <v>41457</v>
      </c>
      <c r="AC135" s="663">
        <v>41506</v>
      </c>
      <c r="AD135" s="664">
        <f>+((AC135-AB135)+1)/30</f>
        <v>1.6666666666666667</v>
      </c>
      <c r="AE135" s="656"/>
      <c r="AF135" s="656"/>
      <c r="AG135" s="656"/>
      <c r="AH135" s="656"/>
      <c r="AI135" s="656"/>
      <c r="AJ135" s="656"/>
    </row>
    <row r="136" spans="1:36" ht="15.75" thickBot="1" x14ac:dyDescent="0.3">
      <c r="Q136" s="655"/>
      <c r="R136" s="655"/>
      <c r="S136" s="655"/>
      <c r="T136" s="655"/>
      <c r="U136" s="668">
        <v>40410</v>
      </c>
      <c r="V136" s="668">
        <v>40448</v>
      </c>
      <c r="W136" s="664">
        <f>+((V136-U136)+1)/30</f>
        <v>1.3</v>
      </c>
      <c r="X136" s="668">
        <v>41164</v>
      </c>
      <c r="Y136" s="668">
        <v>41230</v>
      </c>
      <c r="Z136" s="664">
        <f>+((Y136-X136)+1)/30</f>
        <v>2.2333333333333334</v>
      </c>
      <c r="AA136" s="655"/>
      <c r="AB136" s="668">
        <v>41519</v>
      </c>
      <c r="AC136" s="668">
        <v>41654</v>
      </c>
      <c r="AD136" s="664">
        <f>+((AC136-AB136)+1)/30</f>
        <v>4.5333333333333332</v>
      </c>
      <c r="AE136" s="655"/>
      <c r="AF136" s="655"/>
      <c r="AG136" s="655"/>
      <c r="AH136" s="655"/>
      <c r="AI136" s="655"/>
      <c r="AJ136" s="655"/>
    </row>
    <row r="137" spans="1:36" s="163" customFormat="1" ht="25.5" thickBot="1" x14ac:dyDescent="0.3">
      <c r="A137" s="352" t="s">
        <v>272</v>
      </c>
      <c r="B137" s="353"/>
      <c r="C137" s="353"/>
      <c r="D137" s="353"/>
      <c r="E137" s="354"/>
      <c r="F137" s="536" t="s">
        <v>490</v>
      </c>
      <c r="G137" s="269"/>
      <c r="H137" s="518"/>
      <c r="I137" s="196"/>
      <c r="J137" s="196"/>
      <c r="K137" s="196"/>
      <c r="L137" s="196"/>
      <c r="M137" s="196"/>
      <c r="N137" s="196"/>
      <c r="O137" s="196"/>
      <c r="P137" s="173"/>
      <c r="Q137" s="656"/>
      <c r="R137" s="656"/>
      <c r="S137" s="656"/>
      <c r="T137" s="656"/>
      <c r="U137" s="668">
        <v>40505</v>
      </c>
      <c r="V137" s="668">
        <v>40633</v>
      </c>
      <c r="W137" s="664">
        <f>+((V137-U137)+1)/30</f>
        <v>4.3</v>
      </c>
      <c r="X137" s="668">
        <v>41381</v>
      </c>
      <c r="Y137" s="668">
        <v>41425</v>
      </c>
      <c r="Z137" s="664">
        <f>+((Y137-X137)+1)/30</f>
        <v>1.5</v>
      </c>
      <c r="AA137" s="656"/>
      <c r="AB137" s="668"/>
      <c r="AC137" s="668"/>
      <c r="AD137" s="664">
        <f>+((AC137-AB137)+0)/30</f>
        <v>0</v>
      </c>
      <c r="AE137" s="656"/>
      <c r="AF137" s="656"/>
      <c r="AG137" s="656"/>
      <c r="AH137" s="656"/>
      <c r="AI137" s="656"/>
      <c r="AJ137" s="656"/>
    </row>
    <row r="138" spans="1:36" s="163" customFormat="1" ht="15.75" thickBot="1" x14ac:dyDescent="0.3">
      <c r="A138" s="352" t="s">
        <v>143</v>
      </c>
      <c r="B138" s="353"/>
      <c r="C138" s="354"/>
      <c r="D138" s="355" t="s">
        <v>126</v>
      </c>
      <c r="E138" s="355" t="s">
        <v>144</v>
      </c>
      <c r="F138" s="268"/>
      <c r="G138" s="269"/>
      <c r="H138" s="518"/>
      <c r="I138" s="196"/>
      <c r="J138" s="196"/>
      <c r="K138" s="196"/>
      <c r="L138" s="196"/>
      <c r="M138" s="196"/>
      <c r="N138" s="196"/>
      <c r="O138" s="196"/>
      <c r="P138" s="173"/>
      <c r="Q138" s="656"/>
      <c r="R138" s="656"/>
      <c r="S138" s="656"/>
      <c r="T138" s="656"/>
      <c r="U138" s="655"/>
      <c r="V138" s="666" t="s">
        <v>287</v>
      </c>
      <c r="W138" s="667">
        <f>SUM(W135:W137)</f>
        <v>10.133333333333333</v>
      </c>
      <c r="X138" s="656"/>
      <c r="Y138" s="666" t="s">
        <v>287</v>
      </c>
      <c r="Z138" s="667">
        <f>SUM(Z135:Z137)</f>
        <v>8.5</v>
      </c>
      <c r="AA138" s="656"/>
      <c r="AB138" s="656"/>
      <c r="AC138" s="666" t="s">
        <v>287</v>
      </c>
      <c r="AD138" s="667">
        <f>SUM(AD135:AD137)</f>
        <v>6.2</v>
      </c>
      <c r="AE138" s="656"/>
      <c r="AF138" s="656"/>
      <c r="AG138" s="656"/>
      <c r="AH138" s="656"/>
      <c r="AI138" s="656"/>
      <c r="AJ138" s="656"/>
    </row>
    <row r="139" spans="1:36" s="163" customFormat="1" x14ac:dyDescent="0.25">
      <c r="A139" s="332" t="s">
        <v>187</v>
      </c>
      <c r="B139" s="333"/>
      <c r="C139" s="334"/>
      <c r="D139" s="335" t="s">
        <v>90</v>
      </c>
      <c r="E139" s="335">
        <v>104</v>
      </c>
      <c r="F139" s="268"/>
      <c r="G139" s="269"/>
      <c r="H139" s="518"/>
      <c r="I139" s="196"/>
      <c r="J139" s="196"/>
      <c r="K139" s="196"/>
      <c r="L139" s="196"/>
      <c r="M139" s="196"/>
      <c r="N139" s="196"/>
      <c r="O139" s="196"/>
      <c r="P139" s="173"/>
      <c r="Q139" s="656"/>
      <c r="R139" s="656"/>
      <c r="S139" s="656"/>
      <c r="T139" s="656"/>
      <c r="U139" s="655"/>
      <c r="V139" s="655"/>
      <c r="W139" s="655"/>
      <c r="X139" s="656"/>
      <c r="Y139" s="656"/>
      <c r="Z139" s="656"/>
      <c r="AA139" s="656"/>
      <c r="AB139" s="656"/>
      <c r="AC139" s="656"/>
      <c r="AD139" s="656"/>
      <c r="AE139" s="656"/>
      <c r="AF139" s="656"/>
      <c r="AG139" s="656"/>
      <c r="AH139" s="656"/>
      <c r="AI139" s="656"/>
      <c r="AJ139" s="656"/>
    </row>
    <row r="140" spans="1:36" s="163" customFormat="1" x14ac:dyDescent="0.25">
      <c r="A140" s="326" t="s">
        <v>188</v>
      </c>
      <c r="B140" s="327"/>
      <c r="C140" s="328"/>
      <c r="D140" s="320" t="s">
        <v>90</v>
      </c>
      <c r="E140" s="320">
        <v>105</v>
      </c>
      <c r="F140" s="268"/>
      <c r="G140" s="269"/>
      <c r="H140" s="518"/>
      <c r="I140" s="196"/>
      <c r="J140" s="196"/>
      <c r="K140" s="196"/>
      <c r="L140" s="196"/>
      <c r="M140" s="196"/>
      <c r="N140" s="196"/>
      <c r="O140" s="196"/>
      <c r="P140" s="173"/>
      <c r="Q140" s="656"/>
      <c r="R140" s="656"/>
      <c r="S140" s="656"/>
      <c r="T140" s="656"/>
      <c r="U140" s="655"/>
      <c r="V140" s="655"/>
      <c r="W140" s="655"/>
      <c r="X140" s="656"/>
      <c r="Y140" s="656"/>
      <c r="Z140" s="656"/>
      <c r="AA140" s="656"/>
      <c r="AB140" s="656"/>
      <c r="AC140" s="656"/>
      <c r="AD140" s="656"/>
      <c r="AE140" s="656"/>
      <c r="AF140" s="656"/>
      <c r="AG140" s="656"/>
      <c r="AH140" s="656"/>
      <c r="AI140" s="656"/>
      <c r="AJ140" s="656"/>
    </row>
    <row r="141" spans="1:36" s="163" customFormat="1" ht="15.75" thickBot="1" x14ac:dyDescent="0.3">
      <c r="A141" s="329" t="s">
        <v>142</v>
      </c>
      <c r="B141" s="330"/>
      <c r="C141" s="331"/>
      <c r="D141" s="321" t="s">
        <v>90</v>
      </c>
      <c r="E141" s="321">
        <v>106</v>
      </c>
      <c r="F141" s="268"/>
      <c r="G141" s="269"/>
      <c r="H141" s="518"/>
      <c r="I141" s="196"/>
      <c r="J141" s="196"/>
      <c r="K141" s="196"/>
      <c r="L141" s="196"/>
      <c r="M141" s="196"/>
      <c r="N141" s="196"/>
      <c r="O141" s="196"/>
      <c r="P141" s="173"/>
      <c r="Q141" s="656"/>
      <c r="R141" s="656"/>
      <c r="S141" s="656"/>
      <c r="T141" s="656"/>
      <c r="U141" s="655"/>
      <c r="V141" s="655"/>
      <c r="W141" s="655"/>
      <c r="X141" s="656"/>
      <c r="Y141" s="656"/>
      <c r="Z141" s="656"/>
      <c r="AA141" s="656"/>
      <c r="AB141" s="656"/>
      <c r="AC141" s="656"/>
      <c r="AD141" s="656"/>
      <c r="AE141" s="656"/>
      <c r="AF141" s="656"/>
      <c r="AG141" s="656"/>
      <c r="AH141" s="656"/>
      <c r="AI141" s="656"/>
      <c r="AJ141" s="656"/>
    </row>
    <row r="142" spans="1:36" s="163" customFormat="1" x14ac:dyDescent="0.25">
      <c r="A142" s="322"/>
      <c r="B142" s="323"/>
      <c r="C142" s="324"/>
      <c r="D142" s="325"/>
      <c r="E142" s="325"/>
      <c r="F142" s="268"/>
      <c r="G142" s="269"/>
      <c r="H142" s="518"/>
      <c r="I142" s="196"/>
      <c r="J142" s="196"/>
      <c r="K142" s="196"/>
      <c r="L142" s="196"/>
      <c r="M142" s="196"/>
      <c r="N142" s="196"/>
      <c r="O142" s="196"/>
      <c r="P142" s="173"/>
      <c r="Q142" s="656"/>
      <c r="R142" s="656"/>
      <c r="S142" s="656"/>
      <c r="T142" s="656"/>
      <c r="U142" s="655"/>
      <c r="V142" s="655"/>
      <c r="W142" s="655"/>
      <c r="X142" s="656"/>
      <c r="Y142" s="656"/>
      <c r="Z142" s="656"/>
      <c r="AA142" s="656"/>
      <c r="AB142" s="656"/>
      <c r="AC142" s="656"/>
      <c r="AD142" s="656"/>
      <c r="AE142" s="656"/>
      <c r="AF142" s="656"/>
      <c r="AG142" s="656"/>
      <c r="AH142" s="656"/>
      <c r="AI142" s="656"/>
      <c r="AJ142" s="656"/>
    </row>
    <row r="143" spans="1:36" s="163" customFormat="1" ht="48.75" x14ac:dyDescent="0.25">
      <c r="A143" s="182" t="s">
        <v>206</v>
      </c>
      <c r="B143" s="182" t="s">
        <v>35</v>
      </c>
      <c r="C143" s="182" t="s">
        <v>254</v>
      </c>
      <c r="D143" s="182" t="s">
        <v>207</v>
      </c>
      <c r="E143" s="182" t="s">
        <v>238</v>
      </c>
      <c r="F143" s="182" t="s">
        <v>239</v>
      </c>
      <c r="G143" s="182" t="s">
        <v>240</v>
      </c>
      <c r="H143" s="519" t="s">
        <v>241</v>
      </c>
      <c r="I143" s="271" t="s">
        <v>5</v>
      </c>
      <c r="J143" s="271" t="s">
        <v>145</v>
      </c>
      <c r="K143" s="271" t="s">
        <v>190</v>
      </c>
      <c r="L143" s="271" t="s">
        <v>147</v>
      </c>
      <c r="M143" s="271" t="s">
        <v>129</v>
      </c>
      <c r="N143" s="271" t="s">
        <v>242</v>
      </c>
      <c r="O143" s="271" t="s">
        <v>208</v>
      </c>
      <c r="P143" s="271" t="s">
        <v>245</v>
      </c>
      <c r="Q143" s="686" t="s">
        <v>148</v>
      </c>
      <c r="R143" s="686" t="s">
        <v>192</v>
      </c>
      <c r="S143" s="686"/>
      <c r="T143" s="685"/>
      <c r="U143" s="656"/>
      <c r="V143" s="656"/>
      <c r="W143" s="656"/>
      <c r="X143" s="655"/>
      <c r="Y143" s="656"/>
      <c r="Z143" s="656"/>
      <c r="AA143" s="656"/>
      <c r="AB143" s="656"/>
      <c r="AC143" s="656"/>
      <c r="AD143" s="656"/>
      <c r="AE143" s="656"/>
      <c r="AF143" s="656"/>
      <c r="AG143" s="656"/>
      <c r="AH143" s="656"/>
      <c r="AI143" s="656"/>
      <c r="AJ143" s="656"/>
    </row>
    <row r="144" spans="1:36" s="312" customFormat="1" ht="90" x14ac:dyDescent="0.25">
      <c r="A144" s="338">
        <v>1</v>
      </c>
      <c r="B144" s="338" t="s">
        <v>273</v>
      </c>
      <c r="C144" s="338">
        <v>108</v>
      </c>
      <c r="D144" s="338" t="s">
        <v>90</v>
      </c>
      <c r="E144" s="338" t="s">
        <v>98</v>
      </c>
      <c r="F144" s="338" t="s">
        <v>274</v>
      </c>
      <c r="G144" s="338" t="s">
        <v>275</v>
      </c>
      <c r="H144" s="520" t="s">
        <v>276</v>
      </c>
      <c r="I144" s="339" t="s">
        <v>277</v>
      </c>
      <c r="J144" s="339">
        <v>40099</v>
      </c>
      <c r="K144" s="339">
        <v>40173</v>
      </c>
      <c r="L144" s="386">
        <f t="shared" ref="L144:L149" si="0">+(K144-J144)/30</f>
        <v>2.4666666666666668</v>
      </c>
      <c r="M144" s="338">
        <v>2.5</v>
      </c>
      <c r="N144" s="338">
        <v>109</v>
      </c>
      <c r="O144" s="338" t="s">
        <v>166</v>
      </c>
      <c r="P144" s="338">
        <v>112</v>
      </c>
      <c r="Q144" s="687">
        <v>0</v>
      </c>
      <c r="R144" s="687" t="s">
        <v>278</v>
      </c>
      <c r="S144" s="680"/>
      <c r="T144" s="660"/>
      <c r="U144" s="669"/>
      <c r="V144" s="669"/>
      <c r="W144" s="659"/>
      <c r="X144" s="670"/>
      <c r="Y144" s="670"/>
      <c r="Z144" s="670"/>
      <c r="AA144" s="660"/>
      <c r="AB144" s="660"/>
      <c r="AC144" s="660"/>
      <c r="AD144" s="660"/>
      <c r="AE144" s="660"/>
      <c r="AF144" s="660"/>
      <c r="AG144" s="660"/>
      <c r="AH144" s="660"/>
      <c r="AI144" s="660"/>
      <c r="AJ144" s="660"/>
    </row>
    <row r="145" spans="1:48" s="312" customFormat="1" ht="75" x14ac:dyDescent="0.25">
      <c r="A145" s="338">
        <v>2</v>
      </c>
      <c r="B145" s="338" t="s">
        <v>279</v>
      </c>
      <c r="C145" s="338">
        <v>113</v>
      </c>
      <c r="D145" s="338" t="s">
        <v>90</v>
      </c>
      <c r="E145" s="338" t="s">
        <v>98</v>
      </c>
      <c r="F145" s="338" t="s">
        <v>274</v>
      </c>
      <c r="G145" s="338" t="s">
        <v>280</v>
      </c>
      <c r="H145" s="520" t="s">
        <v>281</v>
      </c>
      <c r="I145" s="339" t="s">
        <v>282</v>
      </c>
      <c r="J145" s="339">
        <v>40296</v>
      </c>
      <c r="K145" s="339">
        <v>40510</v>
      </c>
      <c r="L145" s="386">
        <f t="shared" si="0"/>
        <v>7.1333333333333337</v>
      </c>
      <c r="M145" s="338">
        <f>3+3</f>
        <v>6</v>
      </c>
      <c r="N145" s="338" t="s">
        <v>283</v>
      </c>
      <c r="O145" s="338" t="s">
        <v>98</v>
      </c>
      <c r="P145" s="338">
        <v>119</v>
      </c>
      <c r="Q145" s="687">
        <v>6</v>
      </c>
      <c r="R145" s="687"/>
      <c r="S145" s="680"/>
      <c r="T145" s="660"/>
      <c r="U145" s="669"/>
      <c r="V145" s="669"/>
      <c r="W145" s="659"/>
      <c r="X145" s="670"/>
      <c r="Y145" s="670"/>
      <c r="Z145" s="670"/>
      <c r="AA145" s="660"/>
      <c r="AB145" s="660"/>
      <c r="AC145" s="660"/>
      <c r="AD145" s="660"/>
      <c r="AE145" s="660"/>
      <c r="AF145" s="660"/>
      <c r="AG145" s="660"/>
      <c r="AH145" s="660"/>
      <c r="AI145" s="660"/>
      <c r="AJ145" s="660"/>
      <c r="AU145" s="312">
        <v>41856</v>
      </c>
      <c r="AV145" s="312">
        <f>+AU145-AT145</f>
        <v>41856</v>
      </c>
    </row>
    <row r="146" spans="1:48" s="312" customFormat="1" ht="109.9" customHeight="1" x14ac:dyDescent="0.25">
      <c r="A146" s="338">
        <v>3</v>
      </c>
      <c r="B146" s="338" t="s">
        <v>227</v>
      </c>
      <c r="C146" s="338">
        <v>120</v>
      </c>
      <c r="D146" s="338" t="s">
        <v>90</v>
      </c>
      <c r="E146" s="338" t="s">
        <v>98</v>
      </c>
      <c r="F146" s="338" t="s">
        <v>274</v>
      </c>
      <c r="G146" s="338" t="s">
        <v>284</v>
      </c>
      <c r="H146" s="520" t="s">
        <v>276</v>
      </c>
      <c r="I146" s="339" t="s">
        <v>285</v>
      </c>
      <c r="J146" s="339">
        <v>40224</v>
      </c>
      <c r="K146" s="339">
        <v>40574</v>
      </c>
      <c r="L146" s="386">
        <f t="shared" si="0"/>
        <v>11.666666666666666</v>
      </c>
      <c r="M146" s="386">
        <f>5+20/30</f>
        <v>5.666666666666667</v>
      </c>
      <c r="N146" s="338" t="s">
        <v>286</v>
      </c>
      <c r="O146" s="338" t="s">
        <v>98</v>
      </c>
      <c r="P146" s="338">
        <v>128</v>
      </c>
      <c r="Q146" s="674">
        <f>+(13+28)/30</f>
        <v>1.3666666666666667</v>
      </c>
      <c r="R146" s="687" t="s">
        <v>288</v>
      </c>
      <c r="S146" s="680"/>
      <c r="T146" s="660"/>
      <c r="U146" s="669"/>
      <c r="V146" s="669"/>
      <c r="W146" s="659"/>
      <c r="X146" s="670"/>
      <c r="Y146" s="670"/>
      <c r="Z146" s="670"/>
      <c r="AA146" s="660"/>
      <c r="AB146" s="660"/>
      <c r="AC146" s="660"/>
      <c r="AD146" s="660"/>
      <c r="AE146" s="660"/>
      <c r="AF146" s="660"/>
      <c r="AG146" s="660"/>
      <c r="AH146" s="660"/>
      <c r="AI146" s="660"/>
      <c r="AJ146" s="660"/>
      <c r="AV146" s="312">
        <f t="shared" ref="AV146" si="1">+AU146-AT146</f>
        <v>0</v>
      </c>
    </row>
    <row r="147" spans="1:48" s="312" customFormat="1" ht="105" x14ac:dyDescent="0.25">
      <c r="A147" s="338">
        <v>4</v>
      </c>
      <c r="B147" s="338" t="s">
        <v>289</v>
      </c>
      <c r="C147" s="338">
        <v>132</v>
      </c>
      <c r="D147" s="338" t="s">
        <v>90</v>
      </c>
      <c r="E147" s="338" t="s">
        <v>98</v>
      </c>
      <c r="F147" s="338" t="s">
        <v>274</v>
      </c>
      <c r="G147" s="338" t="s">
        <v>290</v>
      </c>
      <c r="H147" s="520" t="s">
        <v>276</v>
      </c>
      <c r="I147" s="339" t="s">
        <v>291</v>
      </c>
      <c r="J147" s="339">
        <v>38973</v>
      </c>
      <c r="K147" s="339">
        <v>39081</v>
      </c>
      <c r="L147" s="386">
        <f t="shared" si="0"/>
        <v>3.6</v>
      </c>
      <c r="M147" s="338">
        <v>4</v>
      </c>
      <c r="N147" s="338">
        <v>132</v>
      </c>
      <c r="O147" s="338" t="s">
        <v>166</v>
      </c>
      <c r="P147" s="338">
        <v>136</v>
      </c>
      <c r="Q147" s="687">
        <v>0</v>
      </c>
      <c r="R147" s="687" t="s">
        <v>278</v>
      </c>
      <c r="S147" s="680"/>
      <c r="T147" s="660"/>
      <c r="U147" s="669"/>
      <c r="V147" s="669"/>
      <c r="W147" s="659"/>
      <c r="X147" s="670"/>
      <c r="Y147" s="670"/>
      <c r="Z147" s="670"/>
      <c r="AA147" s="660"/>
      <c r="AB147" s="660"/>
      <c r="AC147" s="660"/>
      <c r="AD147" s="660"/>
      <c r="AE147" s="660"/>
      <c r="AF147" s="660"/>
      <c r="AG147" s="660"/>
      <c r="AH147" s="660"/>
      <c r="AI147" s="660"/>
      <c r="AJ147" s="660"/>
    </row>
    <row r="148" spans="1:48" s="312" customFormat="1" ht="106.9" customHeight="1" x14ac:dyDescent="0.25">
      <c r="A148" s="338">
        <v>5</v>
      </c>
      <c r="B148" s="338" t="s">
        <v>292</v>
      </c>
      <c r="C148" s="338">
        <v>137</v>
      </c>
      <c r="D148" s="338" t="s">
        <v>90</v>
      </c>
      <c r="E148" s="338" t="s">
        <v>98</v>
      </c>
      <c r="F148" s="338" t="s">
        <v>274</v>
      </c>
      <c r="G148" s="338" t="s">
        <v>293</v>
      </c>
      <c r="H148" s="520" t="s">
        <v>276</v>
      </c>
      <c r="I148" s="339" t="s">
        <v>294</v>
      </c>
      <c r="J148" s="339">
        <v>40926</v>
      </c>
      <c r="K148" s="339">
        <v>41394</v>
      </c>
      <c r="L148" s="386">
        <f t="shared" si="0"/>
        <v>15.6</v>
      </c>
      <c r="M148" s="338">
        <v>8</v>
      </c>
      <c r="N148" s="338">
        <v>140</v>
      </c>
      <c r="O148" s="338" t="s">
        <v>98</v>
      </c>
      <c r="P148" s="338">
        <v>138</v>
      </c>
      <c r="Q148" s="687">
        <v>8</v>
      </c>
      <c r="R148" s="687"/>
      <c r="S148" s="680"/>
      <c r="T148" s="660"/>
      <c r="U148" s="669"/>
      <c r="V148" s="669"/>
      <c r="W148" s="659"/>
      <c r="X148" s="670"/>
      <c r="Y148" s="670"/>
      <c r="Z148" s="670"/>
      <c r="AA148" s="660"/>
      <c r="AB148" s="660"/>
      <c r="AC148" s="660"/>
      <c r="AD148" s="660"/>
      <c r="AE148" s="660"/>
      <c r="AF148" s="660"/>
      <c r="AG148" s="660"/>
      <c r="AH148" s="660"/>
      <c r="AI148" s="660"/>
      <c r="AJ148" s="660"/>
    </row>
    <row r="149" spans="1:48" s="312" customFormat="1" ht="101.45" customHeight="1" x14ac:dyDescent="0.25">
      <c r="A149" s="338">
        <v>6</v>
      </c>
      <c r="B149" s="338" t="s">
        <v>295</v>
      </c>
      <c r="C149" s="338">
        <v>144</v>
      </c>
      <c r="D149" s="338" t="s">
        <v>90</v>
      </c>
      <c r="E149" s="338" t="s">
        <v>98</v>
      </c>
      <c r="F149" s="338" t="s">
        <v>274</v>
      </c>
      <c r="G149" s="338" t="s">
        <v>296</v>
      </c>
      <c r="H149" s="520" t="s">
        <v>276</v>
      </c>
      <c r="I149" s="339" t="s">
        <v>297</v>
      </c>
      <c r="J149" s="339">
        <v>41457</v>
      </c>
      <c r="K149" s="339">
        <v>41654</v>
      </c>
      <c r="L149" s="386">
        <f t="shared" si="0"/>
        <v>6.5666666666666664</v>
      </c>
      <c r="M149" s="338">
        <f>5+1</f>
        <v>6</v>
      </c>
      <c r="N149" s="338">
        <v>145</v>
      </c>
      <c r="O149" s="338" t="s">
        <v>98</v>
      </c>
      <c r="P149" s="338">
        <v>151</v>
      </c>
      <c r="Q149" s="687">
        <v>6</v>
      </c>
      <c r="R149" s="687"/>
      <c r="S149" s="680"/>
      <c r="T149" s="660"/>
      <c r="U149" s="669"/>
      <c r="V149" s="669"/>
      <c r="W149" s="659"/>
      <c r="X149" s="670"/>
      <c r="Y149" s="670"/>
      <c r="Z149" s="670"/>
      <c r="AA149" s="660"/>
      <c r="AB149" s="660"/>
      <c r="AC149" s="660"/>
      <c r="AD149" s="660"/>
      <c r="AE149" s="660"/>
      <c r="AF149" s="660"/>
      <c r="AG149" s="660"/>
      <c r="AH149" s="660"/>
      <c r="AI149" s="660"/>
      <c r="AJ149" s="660"/>
      <c r="AV149" s="312">
        <f>SUM(AV145:AV148)+COUNT(AV145:AV148)</f>
        <v>41858</v>
      </c>
    </row>
    <row r="150" spans="1:48" s="312" customFormat="1" ht="90" x14ac:dyDescent="0.25">
      <c r="A150" s="338">
        <v>7</v>
      </c>
      <c r="B150" s="338">
        <v>20141540</v>
      </c>
      <c r="C150" s="338">
        <v>153</v>
      </c>
      <c r="D150" s="338" t="s">
        <v>90</v>
      </c>
      <c r="E150" s="338" t="s">
        <v>98</v>
      </c>
      <c r="F150" s="338" t="s">
        <v>274</v>
      </c>
      <c r="G150" s="338" t="s">
        <v>354</v>
      </c>
      <c r="H150" s="520" t="s">
        <v>276</v>
      </c>
      <c r="I150" s="339" t="s">
        <v>473</v>
      </c>
      <c r="J150" s="339">
        <v>41815</v>
      </c>
      <c r="K150" s="339">
        <v>43074</v>
      </c>
      <c r="L150" s="386">
        <f t="shared" ref="L150:L154" si="2">+(K150-J150)/30</f>
        <v>41.966666666666669</v>
      </c>
      <c r="M150" s="338">
        <f t="shared" ref="M150" si="3">5+1</f>
        <v>6</v>
      </c>
      <c r="N150" s="338"/>
      <c r="O150" s="338" t="s">
        <v>98</v>
      </c>
      <c r="P150" s="338">
        <v>157</v>
      </c>
      <c r="Q150" s="687"/>
      <c r="R150" s="687" t="s">
        <v>474</v>
      </c>
      <c r="S150" s="680"/>
      <c r="T150" s="660"/>
      <c r="U150" s="669"/>
      <c r="V150" s="669"/>
      <c r="W150" s="659"/>
      <c r="X150" s="670"/>
      <c r="Y150" s="670"/>
      <c r="Z150" s="670"/>
      <c r="AA150" s="660"/>
      <c r="AB150" s="660"/>
      <c r="AC150" s="660"/>
      <c r="AD150" s="660"/>
      <c r="AE150" s="660"/>
      <c r="AF150" s="660"/>
      <c r="AG150" s="660"/>
      <c r="AH150" s="660"/>
      <c r="AI150" s="660"/>
      <c r="AJ150" s="660"/>
      <c r="AV150" s="312">
        <f>+AV149/30</f>
        <v>1395.2666666666667</v>
      </c>
    </row>
    <row r="151" spans="1:48" s="312" customFormat="1" ht="45" x14ac:dyDescent="0.25">
      <c r="A151" s="338">
        <v>8</v>
      </c>
      <c r="B151" s="338">
        <v>2014000971</v>
      </c>
      <c r="C151" s="338">
        <v>160</v>
      </c>
      <c r="D151" s="338" t="s">
        <v>90</v>
      </c>
      <c r="E151" s="338" t="s">
        <v>98</v>
      </c>
      <c r="F151" s="338" t="s">
        <v>274</v>
      </c>
      <c r="G151" s="338" t="s">
        <v>476</v>
      </c>
      <c r="H151" s="520" t="s">
        <v>269</v>
      </c>
      <c r="I151" s="339" t="s">
        <v>475</v>
      </c>
      <c r="J151" s="339">
        <v>42037</v>
      </c>
      <c r="K151" s="339">
        <v>42353</v>
      </c>
      <c r="L151" s="386">
        <f t="shared" si="2"/>
        <v>10.533333333333333</v>
      </c>
      <c r="M151" s="338">
        <v>10.25</v>
      </c>
      <c r="N151" s="338">
        <v>161</v>
      </c>
      <c r="O151" s="338" t="s">
        <v>98</v>
      </c>
      <c r="P151" s="338" t="s">
        <v>489</v>
      </c>
      <c r="Q151" s="687"/>
      <c r="R151" s="687"/>
      <c r="S151" s="680"/>
      <c r="T151" s="660"/>
      <c r="U151" s="669"/>
      <c r="V151" s="669"/>
      <c r="W151" s="659"/>
      <c r="X151" s="670"/>
      <c r="Y151" s="670"/>
      <c r="Z151" s="670"/>
      <c r="AA151" s="660"/>
      <c r="AB151" s="660"/>
      <c r="AC151" s="660"/>
      <c r="AD151" s="660"/>
      <c r="AE151" s="660"/>
      <c r="AF151" s="660"/>
      <c r="AG151" s="660"/>
      <c r="AH151" s="660"/>
      <c r="AI151" s="660"/>
      <c r="AJ151" s="660"/>
    </row>
    <row r="152" spans="1:48" s="163" customFormat="1" ht="75" x14ac:dyDescent="0.25">
      <c r="A152" s="272">
        <v>9</v>
      </c>
      <c r="B152" s="272" t="s">
        <v>480</v>
      </c>
      <c r="C152" s="272">
        <v>167</v>
      </c>
      <c r="D152" s="272" t="s">
        <v>90</v>
      </c>
      <c r="E152" s="272" t="s">
        <v>274</v>
      </c>
      <c r="F152" s="272" t="s">
        <v>98</v>
      </c>
      <c r="G152" s="272" t="s">
        <v>477</v>
      </c>
      <c r="H152" s="521" t="s">
        <v>274</v>
      </c>
      <c r="I152" s="337" t="s">
        <v>478</v>
      </c>
      <c r="J152" s="507">
        <v>42304</v>
      </c>
      <c r="K152" s="507">
        <v>42451</v>
      </c>
      <c r="L152" s="386">
        <f>+(K152-J152)/30</f>
        <v>4.9000000000000004</v>
      </c>
      <c r="M152" s="338">
        <v>3.43</v>
      </c>
      <c r="N152" s="338" t="s">
        <v>486</v>
      </c>
      <c r="O152" s="272" t="s">
        <v>98</v>
      </c>
      <c r="P152" s="509" t="s">
        <v>485</v>
      </c>
      <c r="Q152" s="672"/>
      <c r="R152" s="672"/>
      <c r="S152" s="685"/>
      <c r="T152" s="656"/>
      <c r="U152" s="668"/>
      <c r="V152" s="668"/>
      <c r="W152" s="668">
        <v>42591</v>
      </c>
      <c r="X152" s="671">
        <v>42627</v>
      </c>
      <c r="Y152" s="672">
        <f t="shared" ref="Y152:Y153" si="4">+(X152-W152)/30</f>
        <v>1.2</v>
      </c>
      <c r="Z152" s="656"/>
      <c r="AA152" s="656"/>
      <c r="AB152" s="656"/>
      <c r="AC152" s="656"/>
      <c r="AD152" s="656"/>
      <c r="AE152" s="656"/>
      <c r="AF152" s="656"/>
      <c r="AG152" s="656"/>
      <c r="AH152" s="656"/>
      <c r="AI152" s="656"/>
      <c r="AJ152" s="656"/>
    </row>
    <row r="153" spans="1:48" s="163" customFormat="1" ht="105" x14ac:dyDescent="0.25">
      <c r="A153" s="272">
        <v>10</v>
      </c>
      <c r="B153" s="272" t="s">
        <v>481</v>
      </c>
      <c r="C153" s="272">
        <v>174</v>
      </c>
      <c r="D153" s="272" t="s">
        <v>115</v>
      </c>
      <c r="E153" s="272" t="s">
        <v>274</v>
      </c>
      <c r="F153" s="272" t="s">
        <v>98</v>
      </c>
      <c r="G153" s="272" t="s">
        <v>482</v>
      </c>
      <c r="H153" s="521" t="s">
        <v>274</v>
      </c>
      <c r="I153" s="272" t="s">
        <v>483</v>
      </c>
      <c r="J153" s="337">
        <v>42591</v>
      </c>
      <c r="K153" s="507">
        <v>42776</v>
      </c>
      <c r="L153" s="272">
        <f t="shared" si="2"/>
        <v>6.166666666666667</v>
      </c>
      <c r="M153" s="338">
        <v>1.76</v>
      </c>
      <c r="N153" s="272" t="s">
        <v>484</v>
      </c>
      <c r="O153" s="272" t="s">
        <v>98</v>
      </c>
      <c r="P153" s="534">
        <v>174</v>
      </c>
      <c r="Q153" s="672"/>
      <c r="R153" s="672" t="s">
        <v>479</v>
      </c>
      <c r="S153" s="685"/>
      <c r="T153" s="656"/>
      <c r="U153" s="668"/>
      <c r="V153" s="668"/>
      <c r="W153" s="668">
        <v>42759</v>
      </c>
      <c r="X153" s="671">
        <v>42776</v>
      </c>
      <c r="Y153" s="672">
        <f t="shared" si="4"/>
        <v>0.56666666666666665</v>
      </c>
      <c r="Z153" s="656"/>
      <c r="AA153" s="656"/>
      <c r="AB153" s="656"/>
      <c r="AC153" s="656"/>
      <c r="AD153" s="656"/>
      <c r="AE153" s="656"/>
      <c r="AF153" s="656"/>
      <c r="AG153" s="656"/>
      <c r="AH153" s="656"/>
      <c r="AI153" s="656"/>
      <c r="AJ153" s="656"/>
    </row>
    <row r="154" spans="1:48" s="163" customFormat="1" ht="60" x14ac:dyDescent="0.25">
      <c r="A154" s="272">
        <v>11</v>
      </c>
      <c r="B154" s="272" t="s">
        <v>319</v>
      </c>
      <c r="C154" s="272">
        <v>179</v>
      </c>
      <c r="D154" s="272" t="s">
        <v>90</v>
      </c>
      <c r="E154" s="272" t="s">
        <v>274</v>
      </c>
      <c r="F154" s="272" t="s">
        <v>274</v>
      </c>
      <c r="G154" s="272" t="s">
        <v>487</v>
      </c>
      <c r="H154" s="521" t="s">
        <v>274</v>
      </c>
      <c r="I154" s="272" t="s">
        <v>488</v>
      </c>
      <c r="J154" s="337">
        <v>42913</v>
      </c>
      <c r="K154" s="507">
        <v>43339</v>
      </c>
      <c r="L154" s="272">
        <f t="shared" si="2"/>
        <v>14.2</v>
      </c>
      <c r="M154" s="272"/>
      <c r="N154" s="272" t="s">
        <v>115</v>
      </c>
      <c r="O154" s="272" t="s">
        <v>98</v>
      </c>
      <c r="P154" s="273" t="s">
        <v>115</v>
      </c>
      <c r="Q154" s="672"/>
      <c r="R154" s="672"/>
      <c r="S154" s="685"/>
      <c r="T154" s="656"/>
      <c r="U154" s="668"/>
      <c r="V154" s="668"/>
      <c r="W154" s="655"/>
      <c r="X154" s="656"/>
      <c r="Y154" s="656">
        <f>SUM(Y152:Y153)</f>
        <v>1.7666666666666666</v>
      </c>
      <c r="Z154" s="656"/>
      <c r="AA154" s="656"/>
      <c r="AB154" s="656"/>
      <c r="AC154" s="656"/>
      <c r="AD154" s="656"/>
      <c r="AE154" s="656"/>
      <c r="AF154" s="656"/>
      <c r="AG154" s="656"/>
      <c r="AH154" s="656"/>
      <c r="AI154" s="656"/>
      <c r="AJ154" s="656"/>
    </row>
    <row r="155" spans="1:48" s="163" customFormat="1" x14ac:dyDescent="0.25">
      <c r="A155" s="272">
        <v>12</v>
      </c>
      <c r="B155" s="272"/>
      <c r="C155" s="272"/>
      <c r="D155" s="272"/>
      <c r="E155" s="272"/>
      <c r="F155" s="272"/>
      <c r="G155" s="272"/>
      <c r="H155" s="521"/>
      <c r="I155" s="272"/>
      <c r="J155" s="337"/>
      <c r="K155" s="274"/>
      <c r="L155" s="272"/>
      <c r="M155" s="272"/>
      <c r="N155" s="272"/>
      <c r="O155" s="272"/>
      <c r="P155" s="273"/>
      <c r="Q155" s="672"/>
      <c r="R155" s="672"/>
      <c r="S155" s="685"/>
      <c r="T155" s="656"/>
      <c r="U155" s="668"/>
      <c r="V155" s="668"/>
      <c r="W155" s="655"/>
      <c r="X155" s="656"/>
      <c r="Y155" s="656"/>
      <c r="Z155" s="656"/>
      <c r="AA155" s="656"/>
      <c r="AB155" s="656"/>
      <c r="AC155" s="656"/>
      <c r="AD155" s="656"/>
      <c r="AE155" s="656"/>
      <c r="AF155" s="656"/>
      <c r="AG155" s="656"/>
      <c r="AH155" s="656"/>
      <c r="AI155" s="656"/>
      <c r="AJ155" s="656"/>
    </row>
    <row r="156" spans="1:48" s="163" customFormat="1" x14ac:dyDescent="0.25">
      <c r="A156" s="272"/>
      <c r="B156" s="272"/>
      <c r="C156" s="272"/>
      <c r="D156" s="272"/>
      <c r="E156" s="272"/>
      <c r="F156" s="272"/>
      <c r="G156" s="272"/>
      <c r="H156" s="521"/>
      <c r="I156" s="272"/>
      <c r="J156" s="337"/>
      <c r="K156" s="274"/>
      <c r="L156" s="272"/>
      <c r="M156" s="272"/>
      <c r="N156" s="272"/>
      <c r="O156" s="272"/>
      <c r="P156" s="273"/>
      <c r="Q156" s="672"/>
      <c r="R156" s="672"/>
      <c r="S156" s="685"/>
      <c r="T156" s="656"/>
      <c r="U156" s="668"/>
      <c r="V156" s="668"/>
      <c r="W156" s="655"/>
      <c r="X156" s="656"/>
      <c r="Y156" s="656"/>
      <c r="Z156" s="656"/>
      <c r="AA156" s="656"/>
      <c r="AB156" s="656"/>
      <c r="AC156" s="656"/>
      <c r="AD156" s="656"/>
      <c r="AE156" s="656"/>
      <c r="AF156" s="656"/>
      <c r="AG156" s="656"/>
      <c r="AH156" s="656"/>
      <c r="AI156" s="656"/>
      <c r="AJ156" s="656"/>
    </row>
    <row r="157" spans="1:48" s="163" customFormat="1" ht="26.25" x14ac:dyDescent="0.25">
      <c r="A157" s="272"/>
      <c r="B157" s="272"/>
      <c r="C157" s="272"/>
      <c r="D157" s="272"/>
      <c r="E157" s="272"/>
      <c r="F157" s="272"/>
      <c r="G157" s="272"/>
      <c r="H157" s="525"/>
      <c r="I157" s="276"/>
      <c r="J157" s="276"/>
      <c r="K157" s="275"/>
      <c r="L157" s="272"/>
      <c r="M157" s="272"/>
      <c r="N157" s="272"/>
      <c r="O157" s="535"/>
      <c r="P157" s="276" t="s">
        <v>146</v>
      </c>
      <c r="Q157" s="688">
        <f>SUM(Q144:Q153)</f>
        <v>21.366666666666667</v>
      </c>
      <c r="R157" s="672"/>
      <c r="S157" s="685"/>
      <c r="T157" s="656"/>
      <c r="U157" s="668"/>
      <c r="V157" s="668"/>
      <c r="W157" s="655"/>
      <c r="X157" s="656"/>
      <c r="Y157" s="656"/>
      <c r="Z157" s="656"/>
      <c r="AA157" s="656"/>
      <c r="AB157" s="656"/>
      <c r="AC157" s="656"/>
      <c r="AD157" s="656"/>
      <c r="AE157" s="656"/>
      <c r="AF157" s="656"/>
      <c r="AG157" s="656"/>
      <c r="AH157" s="656"/>
      <c r="AI157" s="656"/>
      <c r="AJ157" s="656"/>
    </row>
    <row r="158" spans="1:48" s="163" customFormat="1" ht="15.75" thickBot="1" x14ac:dyDescent="0.3">
      <c r="A158" s="272"/>
      <c r="B158" s="272"/>
      <c r="C158" s="272"/>
      <c r="D158" s="272"/>
      <c r="E158" s="272"/>
      <c r="F158" s="272"/>
      <c r="G158" s="272"/>
      <c r="H158" s="521"/>
      <c r="I158" s="272"/>
      <c r="J158" s="272"/>
      <c r="K158" s="272"/>
      <c r="L158" s="272"/>
      <c r="M158" s="272"/>
      <c r="N158" s="272"/>
      <c r="O158" s="272"/>
      <c r="P158" s="272"/>
      <c r="Q158" s="685"/>
      <c r="R158" s="656"/>
      <c r="S158" s="656"/>
      <c r="T158" s="656"/>
      <c r="U158" s="655"/>
      <c r="V158" s="655"/>
      <c r="W158" s="655"/>
      <c r="X158" s="656"/>
      <c r="Y158" s="656"/>
      <c r="Z158" s="656"/>
      <c r="AA158" s="656"/>
      <c r="AB158" s="656"/>
      <c r="AC158" s="656"/>
      <c r="AD158" s="656"/>
      <c r="AE158" s="656"/>
      <c r="AF158" s="656"/>
      <c r="AG158" s="656"/>
      <c r="AH158" s="656"/>
      <c r="AI158" s="656"/>
      <c r="AJ158" s="656"/>
    </row>
    <row r="159" spans="1:48" s="163" customFormat="1" ht="15.75" thickBot="1" x14ac:dyDescent="0.3">
      <c r="A159" s="352" t="s">
        <v>260</v>
      </c>
      <c r="B159" s="353"/>
      <c r="C159" s="353"/>
      <c r="D159" s="353"/>
      <c r="E159" s="354"/>
      <c r="F159" s="268"/>
      <c r="G159" s="269"/>
      <c r="H159" s="518"/>
      <c r="I159" s="196"/>
      <c r="J159" s="196"/>
      <c r="K159" s="196"/>
      <c r="L159" s="196"/>
      <c r="M159" s="196"/>
      <c r="N159" s="196"/>
      <c r="O159" s="196"/>
      <c r="P159" s="173"/>
      <c r="Q159" s="656"/>
      <c r="R159" s="656"/>
      <c r="S159" s="656"/>
      <c r="T159" s="656"/>
      <c r="U159" s="655"/>
      <c r="V159" s="655"/>
      <c r="W159" s="655"/>
      <c r="X159" s="656"/>
      <c r="Y159" s="656"/>
      <c r="Z159" s="656"/>
      <c r="AA159" s="656"/>
      <c r="AB159" s="656"/>
      <c r="AC159" s="656"/>
      <c r="AD159" s="656"/>
      <c r="AE159" s="656"/>
      <c r="AF159" s="656"/>
      <c r="AG159" s="656"/>
      <c r="AH159" s="656"/>
      <c r="AI159" s="656"/>
      <c r="AJ159" s="656"/>
    </row>
    <row r="160" spans="1:48" s="163" customFormat="1" ht="15.75" thickBot="1" x14ac:dyDescent="0.3">
      <c r="A160" s="352" t="s">
        <v>143</v>
      </c>
      <c r="B160" s="353"/>
      <c r="C160" s="354"/>
      <c r="D160" s="355" t="s">
        <v>126</v>
      </c>
      <c r="E160" s="355" t="s">
        <v>144</v>
      </c>
      <c r="F160" s="268"/>
      <c r="G160" s="269"/>
      <c r="H160" s="518"/>
      <c r="I160" s="196"/>
      <c r="J160" s="196"/>
      <c r="K160" s="196"/>
      <c r="L160" s="196"/>
      <c r="M160" s="196"/>
      <c r="N160" s="196"/>
      <c r="O160" s="196"/>
      <c r="P160" s="173"/>
      <c r="Q160" s="656"/>
      <c r="R160" s="656"/>
      <c r="S160" s="656"/>
      <c r="T160" s="656"/>
      <c r="U160" s="655"/>
      <c r="V160" s="655"/>
      <c r="W160" s="655"/>
      <c r="X160" s="656"/>
      <c r="Y160" s="656"/>
      <c r="Z160" s="656"/>
      <c r="AA160" s="656"/>
      <c r="AB160" s="656"/>
      <c r="AC160" s="656"/>
      <c r="AD160" s="656"/>
      <c r="AE160" s="656"/>
      <c r="AF160" s="656"/>
      <c r="AG160" s="656"/>
      <c r="AH160" s="656"/>
      <c r="AI160" s="656"/>
      <c r="AJ160" s="656"/>
    </row>
    <row r="161" spans="1:36" s="163" customFormat="1" x14ac:dyDescent="0.25">
      <c r="A161" s="332" t="s">
        <v>187</v>
      </c>
      <c r="B161" s="333"/>
      <c r="C161" s="334"/>
      <c r="D161" s="335"/>
      <c r="E161" s="335"/>
      <c r="F161" s="268"/>
      <c r="G161" s="269"/>
      <c r="H161" s="518"/>
      <c r="I161" s="196"/>
      <c r="J161" s="196"/>
      <c r="K161" s="196"/>
      <c r="L161" s="196"/>
      <c r="M161" s="196"/>
      <c r="N161" s="196"/>
      <c r="O161" s="196"/>
      <c r="P161" s="173"/>
      <c r="Q161" s="656"/>
      <c r="R161" s="656"/>
      <c r="S161" s="656"/>
      <c r="T161" s="656"/>
      <c r="U161" s="655"/>
      <c r="V161" s="655"/>
      <c r="W161" s="655"/>
      <c r="X161" s="656"/>
      <c r="Y161" s="656"/>
      <c r="Z161" s="656"/>
      <c r="AA161" s="656"/>
      <c r="AB161" s="656"/>
      <c r="AC161" s="656"/>
      <c r="AD161" s="656"/>
      <c r="AE161" s="656"/>
      <c r="AF161" s="656"/>
      <c r="AG161" s="656"/>
      <c r="AH161" s="656"/>
      <c r="AI161" s="656"/>
      <c r="AJ161" s="656"/>
    </row>
    <row r="162" spans="1:36" s="163" customFormat="1" x14ac:dyDescent="0.25">
      <c r="A162" s="326" t="s">
        <v>149</v>
      </c>
      <c r="B162" s="327"/>
      <c r="C162" s="328"/>
      <c r="D162" s="320"/>
      <c r="E162" s="320"/>
      <c r="F162" s="268"/>
      <c r="G162" s="269"/>
      <c r="H162" s="518"/>
      <c r="I162" s="196"/>
      <c r="J162" s="196"/>
      <c r="K162" s="196"/>
      <c r="L162" s="196"/>
      <c r="M162" s="196"/>
      <c r="N162" s="196"/>
      <c r="O162" s="196"/>
      <c r="P162" s="173"/>
      <c r="Q162" s="656"/>
      <c r="R162" s="656"/>
      <c r="S162" s="656"/>
      <c r="T162" s="656"/>
      <c r="U162" s="655"/>
      <c r="V162" s="655"/>
      <c r="W162" s="655"/>
      <c r="X162" s="656"/>
      <c r="Y162" s="656"/>
      <c r="Z162" s="656"/>
      <c r="AA162" s="656"/>
      <c r="AB162" s="656"/>
      <c r="AC162" s="656"/>
      <c r="AD162" s="656"/>
      <c r="AE162" s="656"/>
      <c r="AF162" s="656"/>
      <c r="AG162" s="656"/>
      <c r="AH162" s="656"/>
      <c r="AI162" s="656"/>
      <c r="AJ162" s="656"/>
    </row>
    <row r="163" spans="1:36" s="163" customFormat="1" x14ac:dyDescent="0.25">
      <c r="A163" s="343" t="s">
        <v>150</v>
      </c>
      <c r="B163" s="344"/>
      <c r="C163" s="345"/>
      <c r="D163" s="346"/>
      <c r="E163" s="346"/>
      <c r="F163" s="268"/>
      <c r="G163" s="269"/>
      <c r="H163" s="518"/>
      <c r="I163" s="196"/>
      <c r="J163" s="196"/>
      <c r="K163" s="196"/>
      <c r="L163" s="196"/>
      <c r="M163" s="196"/>
      <c r="N163" s="196"/>
      <c r="O163" s="196"/>
      <c r="P163" s="173"/>
      <c r="Q163" s="656"/>
      <c r="R163" s="656"/>
      <c r="S163" s="656"/>
      <c r="T163" s="656"/>
      <c r="U163" s="655"/>
      <c r="V163" s="655"/>
      <c r="W163" s="655"/>
      <c r="X163" s="656"/>
      <c r="Y163" s="656"/>
      <c r="Z163" s="656"/>
      <c r="AA163" s="656"/>
      <c r="AB163" s="656"/>
      <c r="AC163" s="656"/>
      <c r="AD163" s="656"/>
      <c r="AE163" s="656"/>
      <c r="AF163" s="656"/>
      <c r="AG163" s="656"/>
      <c r="AH163" s="656"/>
      <c r="AI163" s="656"/>
      <c r="AJ163" s="656"/>
    </row>
    <row r="164" spans="1:36" s="163" customFormat="1" x14ac:dyDescent="0.25">
      <c r="A164" s="343" t="s">
        <v>142</v>
      </c>
      <c r="B164" s="344"/>
      <c r="C164" s="345"/>
      <c r="D164" s="346"/>
      <c r="E164" s="346"/>
      <c r="F164" s="268"/>
      <c r="G164" s="269"/>
      <c r="H164" s="518"/>
      <c r="I164" s="196"/>
      <c r="J164" s="196"/>
      <c r="K164" s="196"/>
      <c r="L164" s="196"/>
      <c r="M164" s="196"/>
      <c r="N164" s="196"/>
      <c r="O164" s="196"/>
      <c r="P164" s="173"/>
      <c r="Q164" s="656"/>
      <c r="R164" s="656"/>
      <c r="S164" s="656"/>
      <c r="T164" s="656"/>
      <c r="U164" s="655"/>
      <c r="V164" s="655"/>
      <c r="W164" s="655"/>
      <c r="X164" s="656"/>
      <c r="Y164" s="656"/>
      <c r="Z164" s="656"/>
      <c r="AA164" s="656"/>
      <c r="AB164" s="656"/>
      <c r="AC164" s="656"/>
      <c r="AD164" s="656"/>
      <c r="AE164" s="656"/>
      <c r="AF164" s="656"/>
      <c r="AG164" s="656"/>
      <c r="AH164" s="656"/>
      <c r="AI164" s="656"/>
      <c r="AJ164" s="656"/>
    </row>
    <row r="165" spans="1:36" s="163" customFormat="1" x14ac:dyDescent="0.25">
      <c r="A165" s="343"/>
      <c r="B165" s="344"/>
      <c r="C165" s="345"/>
      <c r="D165" s="346"/>
      <c r="E165" s="346"/>
      <c r="F165" s="268"/>
      <c r="G165" s="269"/>
      <c r="H165" s="518"/>
      <c r="I165" s="196"/>
      <c r="J165" s="196"/>
      <c r="K165" s="196"/>
      <c r="L165" s="196"/>
      <c r="M165" s="196"/>
      <c r="N165" s="196"/>
      <c r="O165" s="196"/>
      <c r="P165" s="173"/>
      <c r="Q165" s="656"/>
      <c r="R165" s="656"/>
      <c r="S165" s="656"/>
      <c r="T165" s="656"/>
      <c r="U165" s="655"/>
      <c r="V165" s="655"/>
      <c r="W165" s="655"/>
      <c r="X165" s="656"/>
      <c r="Y165" s="656"/>
      <c r="Z165" s="656"/>
      <c r="AA165" s="656"/>
      <c r="AB165" s="656"/>
      <c r="AC165" s="656"/>
      <c r="AD165" s="656"/>
      <c r="AE165" s="656"/>
      <c r="AF165" s="656"/>
      <c r="AG165" s="656"/>
      <c r="AH165" s="656"/>
      <c r="AI165" s="656"/>
      <c r="AJ165" s="656"/>
    </row>
    <row r="166" spans="1:36" s="163" customFormat="1" ht="15.75" thickBot="1" x14ac:dyDescent="0.3">
      <c r="A166" s="329"/>
      <c r="B166" s="330"/>
      <c r="C166" s="331"/>
      <c r="D166" s="321"/>
      <c r="E166" s="321"/>
      <c r="F166" s="268"/>
      <c r="G166" s="269"/>
      <c r="H166" s="518"/>
      <c r="I166" s="196"/>
      <c r="J166" s="196"/>
      <c r="K166" s="196"/>
      <c r="L166" s="196"/>
      <c r="M166" s="196"/>
      <c r="N166" s="196"/>
      <c r="O166" s="196"/>
      <c r="P166" s="173"/>
      <c r="Q166" s="656"/>
      <c r="R166" s="656"/>
      <c r="S166" s="656"/>
      <c r="T166" s="656"/>
      <c r="U166" s="655"/>
      <c r="V166" s="655"/>
      <c r="W166" s="655"/>
      <c r="X166" s="656"/>
      <c r="Y166" s="656"/>
      <c r="Z166" s="656"/>
      <c r="AA166" s="656"/>
      <c r="AB166" s="656"/>
      <c r="AC166" s="656"/>
      <c r="AD166" s="656"/>
      <c r="AE166" s="656"/>
      <c r="AF166" s="656"/>
      <c r="AG166" s="656"/>
      <c r="AH166" s="656"/>
      <c r="AI166" s="656"/>
      <c r="AJ166" s="656"/>
    </row>
    <row r="167" spans="1:36" ht="15.75" thickBot="1" x14ac:dyDescent="0.3">
      <c r="Q167" s="655"/>
      <c r="R167" s="655"/>
      <c r="S167" s="655"/>
      <c r="T167" s="655"/>
      <c r="U167" s="655"/>
      <c r="V167" s="655"/>
      <c r="W167" s="655"/>
      <c r="X167" s="655"/>
      <c r="Y167" s="655"/>
      <c r="Z167" s="655"/>
      <c r="AA167" s="655"/>
      <c r="AB167" s="655"/>
      <c r="AC167" s="655"/>
      <c r="AD167" s="655"/>
      <c r="AE167" s="655"/>
      <c r="AF167" s="655"/>
      <c r="AG167" s="655"/>
      <c r="AH167" s="655"/>
      <c r="AI167" s="655"/>
      <c r="AJ167" s="655"/>
    </row>
    <row r="168" spans="1:36" ht="15.75" thickBot="1" x14ac:dyDescent="0.3">
      <c r="A168" s="352" t="s">
        <v>205</v>
      </c>
      <c r="B168" s="353"/>
      <c r="C168" s="353"/>
      <c r="D168" s="353"/>
      <c r="E168" s="354"/>
      <c r="F168" s="418"/>
      <c r="Q168" s="655"/>
      <c r="R168" s="655"/>
      <c r="S168" s="655"/>
      <c r="T168" s="655"/>
      <c r="U168" s="655"/>
      <c r="V168" s="655"/>
      <c r="W168" s="655"/>
      <c r="X168" s="655"/>
      <c r="Y168" s="655"/>
      <c r="Z168" s="655"/>
      <c r="AA168" s="655"/>
      <c r="AB168" s="655"/>
      <c r="AC168" s="655"/>
      <c r="AD168" s="655"/>
      <c r="AE168" s="655"/>
      <c r="AF168" s="655"/>
      <c r="AG168" s="655"/>
      <c r="AH168" s="655"/>
      <c r="AI168" s="655"/>
      <c r="AJ168" s="655"/>
    </row>
    <row r="169" spans="1:36" ht="15.75" thickBot="1" x14ac:dyDescent="0.3">
      <c r="A169" s="352" t="s">
        <v>143</v>
      </c>
      <c r="B169" s="353"/>
      <c r="C169" s="354"/>
      <c r="D169" s="355" t="s">
        <v>126</v>
      </c>
      <c r="E169" s="355" t="s">
        <v>144</v>
      </c>
      <c r="Q169" s="655"/>
      <c r="R169" s="655"/>
      <c r="S169" s="655"/>
      <c r="T169" s="655"/>
      <c r="U169" s="655"/>
      <c r="V169" s="655"/>
      <c r="W169" s="655"/>
      <c r="X169" s="655"/>
      <c r="Y169" s="655"/>
      <c r="Z169" s="655"/>
      <c r="AA169" s="655"/>
      <c r="AB169" s="655"/>
      <c r="AC169" s="655"/>
      <c r="AD169" s="655"/>
      <c r="AE169" s="655"/>
      <c r="AF169" s="655"/>
      <c r="AG169" s="655"/>
      <c r="AH169" s="655"/>
      <c r="AI169" s="655"/>
      <c r="AJ169" s="655"/>
    </row>
    <row r="170" spans="1:36" x14ac:dyDescent="0.25">
      <c r="A170" s="332" t="s">
        <v>187</v>
      </c>
      <c r="B170" s="333"/>
      <c r="C170" s="334"/>
      <c r="D170" s="335"/>
      <c r="E170" s="335"/>
      <c r="Q170" s="655"/>
      <c r="R170" s="655"/>
      <c r="S170" s="655"/>
      <c r="T170" s="655"/>
      <c r="U170" s="655"/>
      <c r="V170" s="655"/>
      <c r="W170" s="655"/>
      <c r="X170" s="655"/>
      <c r="Y170" s="655"/>
      <c r="Z170" s="655"/>
      <c r="AA170" s="655"/>
      <c r="AB170" s="655"/>
      <c r="AC170" s="655"/>
      <c r="AD170" s="655"/>
      <c r="AE170" s="655"/>
      <c r="AF170" s="655"/>
      <c r="AG170" s="655"/>
      <c r="AH170" s="655"/>
      <c r="AI170" s="655"/>
      <c r="AJ170" s="655"/>
    </row>
    <row r="171" spans="1:36" x14ac:dyDescent="0.25">
      <c r="A171" s="326" t="s">
        <v>149</v>
      </c>
      <c r="B171" s="327"/>
      <c r="C171" s="328"/>
      <c r="D171" s="320"/>
      <c r="E171" s="320"/>
      <c r="Q171" s="655"/>
      <c r="R171" s="655"/>
      <c r="S171" s="655"/>
      <c r="T171" s="655"/>
      <c r="U171" s="655"/>
      <c r="V171" s="655"/>
      <c r="W171" s="655"/>
      <c r="X171" s="655"/>
      <c r="Y171" s="655"/>
      <c r="Z171" s="655"/>
      <c r="AA171" s="655"/>
      <c r="AB171" s="655"/>
      <c r="AC171" s="655"/>
      <c r="AD171" s="655"/>
      <c r="AE171" s="655"/>
      <c r="AF171" s="655"/>
      <c r="AG171" s="655"/>
      <c r="AH171" s="655"/>
      <c r="AI171" s="655"/>
      <c r="AJ171" s="655"/>
    </row>
    <row r="172" spans="1:36" x14ac:dyDescent="0.25">
      <c r="A172" s="343" t="s">
        <v>151</v>
      </c>
      <c r="B172" s="344"/>
      <c r="C172" s="345"/>
      <c r="D172" s="346"/>
      <c r="E172" s="346"/>
      <c r="Q172" s="655"/>
      <c r="R172" s="655"/>
      <c r="S172" s="655"/>
      <c r="T172" s="655"/>
      <c r="U172" s="655"/>
      <c r="V172" s="655"/>
      <c r="W172" s="655"/>
      <c r="X172" s="655"/>
      <c r="Y172" s="655"/>
      <c r="Z172" s="655"/>
      <c r="AA172" s="655"/>
      <c r="AB172" s="655"/>
      <c r="AC172" s="655"/>
      <c r="AD172" s="655"/>
      <c r="AE172" s="655"/>
      <c r="AF172" s="655"/>
      <c r="AG172" s="655"/>
      <c r="AH172" s="655"/>
      <c r="AI172" s="655"/>
      <c r="AJ172" s="655"/>
    </row>
    <row r="173" spans="1:36" ht="15.75" thickBot="1" x14ac:dyDescent="0.3">
      <c r="A173" s="329"/>
      <c r="B173" s="330"/>
      <c r="C173" s="331"/>
      <c r="D173" s="321"/>
      <c r="E173" s="321"/>
      <c r="Q173" s="655"/>
      <c r="R173" s="655"/>
      <c r="S173" s="655"/>
      <c r="T173" s="655"/>
      <c r="U173" s="655"/>
      <c r="V173" s="655"/>
      <c r="W173" s="655"/>
      <c r="X173" s="655"/>
      <c r="Y173" s="655"/>
      <c r="Z173" s="655"/>
      <c r="AA173" s="655"/>
      <c r="AB173" s="655"/>
      <c r="AC173" s="655"/>
      <c r="AD173" s="655"/>
      <c r="AE173" s="655"/>
      <c r="AF173" s="655"/>
      <c r="AG173" s="655"/>
      <c r="AH173" s="655"/>
      <c r="AI173" s="655"/>
      <c r="AJ173" s="655"/>
    </row>
    <row r="174" spans="1:36" x14ac:dyDescent="0.25">
      <c r="Q174" s="655"/>
      <c r="R174" s="655"/>
      <c r="S174" s="655"/>
      <c r="T174" s="655"/>
      <c r="U174" s="655"/>
      <c r="V174" s="655"/>
      <c r="W174" s="655"/>
      <c r="X174" s="655"/>
      <c r="Y174" s="655"/>
      <c r="Z174" s="655"/>
      <c r="AA174" s="655"/>
      <c r="AB174" s="655"/>
      <c r="AC174" s="655"/>
      <c r="AD174" s="655"/>
      <c r="AE174" s="655"/>
      <c r="AF174" s="655"/>
      <c r="AG174" s="655"/>
      <c r="AH174" s="655"/>
      <c r="AI174" s="655"/>
      <c r="AJ174" s="655"/>
    </row>
    <row r="175" spans="1:36" s="163" customFormat="1" ht="48.75" x14ac:dyDescent="0.25">
      <c r="A175" s="182" t="s">
        <v>206</v>
      </c>
      <c r="B175" s="182" t="s">
        <v>35</v>
      </c>
      <c r="C175" s="182" t="s">
        <v>189</v>
      </c>
      <c r="D175" s="182" t="s">
        <v>207</v>
      </c>
      <c r="E175" s="182" t="s">
        <v>152</v>
      </c>
      <c r="F175" s="182" t="s">
        <v>193</v>
      </c>
      <c r="G175" s="271" t="s">
        <v>97</v>
      </c>
      <c r="H175" s="519" t="s">
        <v>5</v>
      </c>
      <c r="I175" s="271" t="s">
        <v>145</v>
      </c>
      <c r="J175" s="271" t="s">
        <v>190</v>
      </c>
      <c r="K175" s="271" t="s">
        <v>209</v>
      </c>
      <c r="L175" s="271" t="s">
        <v>153</v>
      </c>
      <c r="M175" s="271" t="s">
        <v>191</v>
      </c>
      <c r="N175" s="271"/>
      <c r="O175" s="271"/>
      <c r="P175" s="271"/>
      <c r="Q175" s="686" t="s">
        <v>192</v>
      </c>
      <c r="R175" s="656"/>
      <c r="S175" s="656"/>
      <c r="T175" s="656"/>
      <c r="U175" s="655"/>
      <c r="V175" s="655"/>
      <c r="W175" s="655"/>
      <c r="X175" s="656"/>
      <c r="Y175" s="656"/>
      <c r="Z175" s="656"/>
      <c r="AA175" s="656"/>
      <c r="AB175" s="656"/>
      <c r="AC175" s="656"/>
      <c r="AD175" s="656"/>
      <c r="AE175" s="656"/>
      <c r="AF175" s="656"/>
      <c r="AG175" s="656"/>
      <c r="AH175" s="656"/>
      <c r="AI175" s="656"/>
      <c r="AJ175" s="656"/>
    </row>
    <row r="176" spans="1:36" s="312" customFormat="1" x14ac:dyDescent="0.25">
      <c r="A176" s="338">
        <v>1</v>
      </c>
      <c r="B176" s="338"/>
      <c r="C176" s="338"/>
      <c r="D176" s="341"/>
      <c r="E176" s="338"/>
      <c r="F176" s="338"/>
      <c r="G176" s="338"/>
      <c r="H176" s="520"/>
      <c r="I176" s="339"/>
      <c r="J176" s="339"/>
      <c r="K176" s="338"/>
      <c r="L176" s="349"/>
      <c r="O176" s="338"/>
      <c r="P176" s="338"/>
      <c r="Q176" s="687"/>
      <c r="R176" s="660"/>
      <c r="S176" s="660"/>
      <c r="T176" s="660"/>
      <c r="U176" s="659"/>
      <c r="V176" s="659"/>
      <c r="W176" s="659"/>
      <c r="X176" s="660"/>
      <c r="Y176" s="660"/>
      <c r="Z176" s="660"/>
      <c r="AA176" s="660"/>
      <c r="AB176" s="660"/>
      <c r="AC176" s="660"/>
      <c r="AD176" s="660"/>
      <c r="AE176" s="660"/>
      <c r="AF176" s="660"/>
      <c r="AG176" s="660"/>
      <c r="AH176" s="660"/>
      <c r="AI176" s="660"/>
      <c r="AJ176" s="660"/>
    </row>
    <row r="177" spans="1:36" s="312" customFormat="1" x14ac:dyDescent="0.25">
      <c r="A177" s="338">
        <v>2</v>
      </c>
      <c r="B177" s="338"/>
      <c r="C177" s="338"/>
      <c r="D177" s="341"/>
      <c r="E177" s="338"/>
      <c r="F177" s="338"/>
      <c r="G177" s="338"/>
      <c r="H177" s="520"/>
      <c r="I177" s="339"/>
      <c r="J177" s="339"/>
      <c r="K177" s="338"/>
      <c r="L177" s="349"/>
      <c r="M177" s="338"/>
      <c r="N177" s="338"/>
      <c r="O177" s="338"/>
      <c r="P177" s="338"/>
      <c r="Q177" s="687"/>
      <c r="R177" s="660"/>
      <c r="S177" s="660"/>
      <c r="T177" s="660"/>
      <c r="U177" s="659"/>
      <c r="V177" s="659"/>
      <c r="W177" s="659"/>
      <c r="X177" s="660"/>
      <c r="Y177" s="660"/>
      <c r="Z177" s="660"/>
      <c r="AA177" s="660"/>
      <c r="AB177" s="660"/>
      <c r="AC177" s="660"/>
      <c r="AD177" s="660"/>
      <c r="AE177" s="660"/>
      <c r="AF177" s="660"/>
      <c r="AG177" s="660"/>
      <c r="AH177" s="660"/>
      <c r="AI177" s="660"/>
      <c r="AJ177" s="660"/>
    </row>
    <row r="178" spans="1:36" s="312" customFormat="1" x14ac:dyDescent="0.25">
      <c r="A178" s="338">
        <v>3</v>
      </c>
      <c r="B178" s="338"/>
      <c r="C178" s="338"/>
      <c r="D178" s="341"/>
      <c r="E178" s="338"/>
      <c r="F178" s="338"/>
      <c r="G178" s="338"/>
      <c r="H178" s="520"/>
      <c r="I178" s="339"/>
      <c r="J178" s="339"/>
      <c r="K178" s="338"/>
      <c r="L178" s="342"/>
      <c r="M178" s="338"/>
      <c r="N178" s="338"/>
      <c r="O178" s="338"/>
      <c r="P178" s="338"/>
      <c r="Q178" s="687"/>
      <c r="R178" s="660"/>
      <c r="S178" s="660"/>
      <c r="T178" s="660"/>
      <c r="U178" s="659"/>
      <c r="V178" s="659"/>
      <c r="W178" s="659"/>
      <c r="X178" s="660"/>
      <c r="Y178" s="660"/>
      <c r="Z178" s="660"/>
      <c r="AA178" s="660"/>
      <c r="AB178" s="660"/>
      <c r="AC178" s="660"/>
      <c r="AD178" s="660"/>
      <c r="AE178" s="660"/>
      <c r="AF178" s="660"/>
      <c r="AG178" s="660"/>
      <c r="AH178" s="660"/>
      <c r="AI178" s="660"/>
      <c r="AJ178" s="660"/>
    </row>
    <row r="179" spans="1:36" s="312" customFormat="1" x14ac:dyDescent="0.25">
      <c r="A179" s="338">
        <v>4</v>
      </c>
      <c r="B179" s="338"/>
      <c r="C179" s="338"/>
      <c r="D179" s="341"/>
      <c r="E179" s="338"/>
      <c r="F179" s="338"/>
      <c r="G179" s="338"/>
      <c r="H179" s="520"/>
      <c r="I179" s="339"/>
      <c r="J179" s="339"/>
      <c r="K179" s="338"/>
      <c r="L179" s="342"/>
      <c r="M179" s="338"/>
      <c r="N179" s="338"/>
      <c r="O179" s="338"/>
      <c r="P179" s="338"/>
      <c r="Q179" s="687"/>
      <c r="R179" s="660"/>
      <c r="S179" s="660"/>
      <c r="T179" s="660"/>
      <c r="U179" s="659"/>
      <c r="V179" s="659"/>
      <c r="W179" s="659"/>
      <c r="X179" s="660"/>
      <c r="Y179" s="660"/>
      <c r="Z179" s="660"/>
      <c r="AA179" s="660"/>
      <c r="AB179" s="660"/>
      <c r="AC179" s="660"/>
      <c r="AD179" s="660"/>
      <c r="AE179" s="660"/>
      <c r="AF179" s="660"/>
      <c r="AG179" s="660"/>
      <c r="AH179" s="660"/>
      <c r="AI179" s="660"/>
      <c r="AJ179" s="660"/>
    </row>
    <row r="180" spans="1:36" s="312" customFormat="1" x14ac:dyDescent="0.25">
      <c r="A180" s="338">
        <v>5</v>
      </c>
      <c r="B180" s="338"/>
      <c r="C180" s="338"/>
      <c r="D180" s="341"/>
      <c r="E180" s="338"/>
      <c r="F180" s="338"/>
      <c r="G180" s="338"/>
      <c r="H180" s="520"/>
      <c r="I180" s="339"/>
      <c r="J180" s="339"/>
      <c r="K180" s="338"/>
      <c r="L180" s="342"/>
      <c r="M180" s="338"/>
      <c r="N180" s="338"/>
      <c r="O180" s="338"/>
      <c r="P180" s="338"/>
      <c r="Q180" s="687"/>
      <c r="R180" s="660"/>
      <c r="S180" s="660"/>
      <c r="T180" s="660"/>
      <c r="U180" s="659"/>
      <c r="V180" s="659"/>
      <c r="W180" s="659"/>
      <c r="X180" s="660"/>
      <c r="Y180" s="660"/>
      <c r="Z180" s="660"/>
      <c r="AA180" s="660"/>
      <c r="AB180" s="660"/>
      <c r="AC180" s="660"/>
      <c r="AD180" s="660"/>
      <c r="AE180" s="660"/>
      <c r="AF180" s="660"/>
      <c r="AG180" s="660"/>
      <c r="AH180" s="660"/>
      <c r="AI180" s="660"/>
      <c r="AJ180" s="660"/>
    </row>
    <row r="181" spans="1:36" s="312" customFormat="1" x14ac:dyDescent="0.25">
      <c r="A181" s="338">
        <v>6</v>
      </c>
      <c r="B181" s="338"/>
      <c r="C181" s="338"/>
      <c r="D181" s="341"/>
      <c r="E181" s="338"/>
      <c r="F181" s="338"/>
      <c r="G181" s="338"/>
      <c r="H181" s="520"/>
      <c r="I181" s="339"/>
      <c r="J181" s="339"/>
      <c r="K181" s="338"/>
      <c r="L181" s="342"/>
      <c r="M181" s="338"/>
      <c r="N181" s="338"/>
      <c r="O181" s="338"/>
      <c r="P181" s="338"/>
      <c r="Q181" s="689"/>
      <c r="R181" s="660"/>
      <c r="S181" s="660"/>
      <c r="T181" s="660"/>
      <c r="U181" s="659"/>
      <c r="V181" s="659"/>
      <c r="W181" s="659"/>
      <c r="X181" s="660"/>
      <c r="Y181" s="660"/>
      <c r="Z181" s="660"/>
      <c r="AA181" s="660"/>
      <c r="AB181" s="660"/>
      <c r="AC181" s="660"/>
      <c r="AD181" s="660"/>
      <c r="AE181" s="660"/>
      <c r="AF181" s="660"/>
      <c r="AG181" s="660"/>
      <c r="AH181" s="660"/>
      <c r="AI181" s="660"/>
      <c r="AJ181" s="660"/>
    </row>
    <row r="182" spans="1:36" s="312" customFormat="1" x14ac:dyDescent="0.25">
      <c r="A182" s="338">
        <v>7</v>
      </c>
      <c r="B182" s="338"/>
      <c r="C182" s="338"/>
      <c r="D182" s="341"/>
      <c r="E182" s="338"/>
      <c r="F182" s="338"/>
      <c r="G182" s="338"/>
      <c r="H182" s="520"/>
      <c r="I182" s="339"/>
      <c r="J182" s="339"/>
      <c r="K182" s="338"/>
      <c r="L182" s="342"/>
      <c r="M182" s="338"/>
      <c r="N182" s="338"/>
      <c r="O182" s="338"/>
      <c r="P182" s="338"/>
      <c r="Q182" s="687"/>
      <c r="R182" s="660"/>
      <c r="S182" s="660"/>
      <c r="T182" s="660"/>
      <c r="U182" s="659"/>
      <c r="V182" s="659"/>
      <c r="W182" s="659"/>
      <c r="X182" s="660"/>
      <c r="Y182" s="660"/>
      <c r="Z182" s="660"/>
      <c r="AA182" s="660"/>
      <c r="AB182" s="660"/>
      <c r="AC182" s="660"/>
      <c r="AD182" s="660"/>
      <c r="AE182" s="660"/>
      <c r="AF182" s="660"/>
      <c r="AG182" s="660"/>
      <c r="AH182" s="660"/>
      <c r="AI182" s="660"/>
      <c r="AJ182" s="660"/>
    </row>
    <row r="183" spans="1:36" s="312" customFormat="1" x14ac:dyDescent="0.25">
      <c r="A183" s="338">
        <v>8</v>
      </c>
      <c r="B183" s="338"/>
      <c r="C183" s="338"/>
      <c r="D183" s="341"/>
      <c r="E183" s="338"/>
      <c r="F183" s="338"/>
      <c r="G183" s="338"/>
      <c r="H183" s="520"/>
      <c r="I183" s="339"/>
      <c r="J183" s="339"/>
      <c r="K183" s="338"/>
      <c r="L183" s="342"/>
      <c r="M183" s="338"/>
      <c r="N183" s="338"/>
      <c r="O183" s="338"/>
      <c r="P183" s="338"/>
      <c r="Q183" s="687"/>
      <c r="R183" s="660"/>
      <c r="S183" s="660"/>
      <c r="T183" s="660"/>
      <c r="U183" s="659"/>
      <c r="V183" s="659"/>
      <c r="W183" s="659"/>
      <c r="X183" s="660"/>
      <c r="Y183" s="660"/>
      <c r="Z183" s="660"/>
      <c r="AA183" s="660"/>
      <c r="AB183" s="660"/>
      <c r="AC183" s="660"/>
      <c r="AD183" s="660"/>
      <c r="AE183" s="660"/>
      <c r="AF183" s="660"/>
      <c r="AG183" s="660"/>
      <c r="AH183" s="660"/>
      <c r="AI183" s="660"/>
      <c r="AJ183" s="660"/>
    </row>
    <row r="184" spans="1:36" s="312" customFormat="1" x14ac:dyDescent="0.25">
      <c r="A184" s="338">
        <v>9</v>
      </c>
      <c r="B184" s="338"/>
      <c r="C184" s="338"/>
      <c r="D184" s="341"/>
      <c r="E184" s="338"/>
      <c r="F184" s="338"/>
      <c r="G184" s="338"/>
      <c r="H184" s="520"/>
      <c r="I184" s="339"/>
      <c r="J184" s="339"/>
      <c r="K184" s="338"/>
      <c r="L184" s="342"/>
      <c r="M184" s="338"/>
      <c r="N184" s="338"/>
      <c r="O184" s="338"/>
      <c r="P184" s="338"/>
      <c r="Q184" s="687"/>
      <c r="R184" s="660"/>
      <c r="S184" s="660"/>
      <c r="T184" s="660"/>
      <c r="U184" s="659"/>
      <c r="V184" s="659"/>
      <c r="W184" s="659"/>
      <c r="X184" s="660"/>
      <c r="Y184" s="660"/>
      <c r="Z184" s="660"/>
      <c r="AA184" s="660"/>
      <c r="AB184" s="660"/>
      <c r="AC184" s="660"/>
      <c r="AD184" s="660"/>
      <c r="AE184" s="660"/>
      <c r="AF184" s="660"/>
      <c r="AG184" s="660"/>
      <c r="AH184" s="660"/>
      <c r="AI184" s="660"/>
      <c r="AJ184" s="660"/>
    </row>
    <row r="185" spans="1:36" s="312" customFormat="1" x14ac:dyDescent="0.25">
      <c r="A185" s="338">
        <v>10</v>
      </c>
      <c r="B185" s="338"/>
      <c r="C185" s="338"/>
      <c r="D185" s="341"/>
      <c r="E185" s="338"/>
      <c r="F185" s="338"/>
      <c r="G185" s="338"/>
      <c r="H185" s="520"/>
      <c r="I185" s="339"/>
      <c r="J185" s="339"/>
      <c r="K185" s="338"/>
      <c r="L185" s="342"/>
      <c r="M185" s="338"/>
      <c r="N185" s="338"/>
      <c r="O185" s="338"/>
      <c r="P185" s="338"/>
      <c r="Q185" s="687"/>
      <c r="R185" s="660"/>
      <c r="S185" s="660"/>
      <c r="T185" s="660"/>
      <c r="U185" s="659"/>
      <c r="V185" s="659"/>
      <c r="W185" s="659"/>
      <c r="X185" s="660"/>
      <c r="Y185" s="660"/>
      <c r="Z185" s="660"/>
      <c r="AA185" s="660"/>
      <c r="AB185" s="660"/>
      <c r="AC185" s="660"/>
      <c r="AD185" s="660"/>
      <c r="AE185" s="660"/>
      <c r="AF185" s="660"/>
      <c r="AG185" s="660"/>
      <c r="AH185" s="660"/>
      <c r="AI185" s="660"/>
      <c r="AJ185" s="660"/>
    </row>
    <row r="186" spans="1:36" s="312" customFormat="1" x14ac:dyDescent="0.25">
      <c r="A186" s="338">
        <v>11</v>
      </c>
      <c r="B186" s="338"/>
      <c r="C186" s="338"/>
      <c r="D186" s="341"/>
      <c r="E186" s="338"/>
      <c r="F186" s="338"/>
      <c r="G186" s="338"/>
      <c r="H186" s="520"/>
      <c r="I186" s="339"/>
      <c r="J186" s="339"/>
      <c r="K186" s="338"/>
      <c r="L186" s="342"/>
      <c r="M186" s="338"/>
      <c r="N186" s="338"/>
      <c r="O186" s="338"/>
      <c r="P186" s="338"/>
      <c r="Q186" s="687"/>
      <c r="R186" s="660"/>
      <c r="S186" s="660"/>
      <c r="T186" s="660"/>
      <c r="U186" s="659"/>
      <c r="V186" s="659"/>
      <c r="W186" s="659"/>
      <c r="X186" s="660"/>
      <c r="Y186" s="660"/>
      <c r="Z186" s="660"/>
      <c r="AA186" s="660"/>
      <c r="AB186" s="660"/>
      <c r="AC186" s="660"/>
      <c r="AD186" s="660"/>
      <c r="AE186" s="660"/>
      <c r="AF186" s="660"/>
      <c r="AG186" s="660"/>
      <c r="AH186" s="660"/>
      <c r="AI186" s="660"/>
      <c r="AJ186" s="660"/>
    </row>
    <row r="187" spans="1:36" s="312" customFormat="1" x14ac:dyDescent="0.25">
      <c r="A187" s="338">
        <v>12</v>
      </c>
      <c r="B187" s="338"/>
      <c r="C187" s="338"/>
      <c r="D187" s="341"/>
      <c r="E187" s="338"/>
      <c r="F187" s="338"/>
      <c r="G187" s="338"/>
      <c r="H187" s="520"/>
      <c r="I187" s="339"/>
      <c r="J187" s="339"/>
      <c r="K187" s="338"/>
      <c r="L187" s="342"/>
      <c r="M187" s="338"/>
      <c r="N187" s="338"/>
      <c r="O187" s="338"/>
      <c r="P187" s="338"/>
      <c r="Q187" s="687"/>
      <c r="R187" s="660"/>
      <c r="S187" s="660"/>
      <c r="T187" s="660"/>
      <c r="U187" s="659"/>
      <c r="V187" s="659"/>
      <c r="W187" s="659"/>
      <c r="X187" s="660"/>
      <c r="Y187" s="660"/>
      <c r="Z187" s="660"/>
      <c r="AA187" s="660"/>
      <c r="AB187" s="660"/>
      <c r="AC187" s="660"/>
      <c r="AD187" s="660"/>
      <c r="AE187" s="660"/>
      <c r="AF187" s="660"/>
      <c r="AG187" s="660"/>
      <c r="AH187" s="660"/>
      <c r="AI187" s="660"/>
      <c r="AJ187" s="660"/>
    </row>
    <row r="188" spans="1:36" s="312" customFormat="1" x14ac:dyDescent="0.25">
      <c r="A188" s="338">
        <v>13</v>
      </c>
      <c r="B188" s="338"/>
      <c r="C188" s="338"/>
      <c r="D188" s="341"/>
      <c r="E188" s="338"/>
      <c r="F188" s="338"/>
      <c r="G188" s="338"/>
      <c r="H188" s="520"/>
      <c r="I188" s="339"/>
      <c r="J188" s="339"/>
      <c r="K188" s="338"/>
      <c r="L188" s="342"/>
      <c r="M188" s="338"/>
      <c r="N188" s="338"/>
      <c r="O188" s="338"/>
      <c r="P188" s="338"/>
      <c r="Q188" s="687"/>
      <c r="R188" s="660"/>
      <c r="S188" s="660"/>
      <c r="T188" s="660"/>
      <c r="U188" s="659"/>
      <c r="V188" s="659"/>
      <c r="W188" s="659"/>
      <c r="X188" s="660"/>
      <c r="Y188" s="660"/>
      <c r="Z188" s="660"/>
      <c r="AA188" s="660"/>
      <c r="AB188" s="660"/>
      <c r="AC188" s="660"/>
      <c r="AD188" s="660"/>
      <c r="AE188" s="660"/>
      <c r="AF188" s="660"/>
      <c r="AG188" s="660"/>
      <c r="AH188" s="660"/>
      <c r="AI188" s="660"/>
      <c r="AJ188" s="660"/>
    </row>
    <row r="189" spans="1:36" s="312" customFormat="1" x14ac:dyDescent="0.25">
      <c r="A189" s="338">
        <v>14</v>
      </c>
      <c r="B189" s="338"/>
      <c r="C189" s="338"/>
      <c r="D189" s="341"/>
      <c r="E189" s="338"/>
      <c r="F189" s="338"/>
      <c r="G189" s="338"/>
      <c r="H189" s="520"/>
      <c r="I189" s="339"/>
      <c r="J189" s="339"/>
      <c r="K189" s="338"/>
      <c r="L189" s="342"/>
      <c r="M189" s="338"/>
      <c r="N189" s="338"/>
      <c r="O189" s="338"/>
      <c r="P189" s="338"/>
      <c r="Q189" s="689"/>
      <c r="R189" s="660"/>
      <c r="S189" s="660"/>
      <c r="T189" s="660"/>
      <c r="U189" s="659"/>
      <c r="V189" s="659"/>
      <c r="W189" s="659"/>
      <c r="X189" s="660"/>
      <c r="Y189" s="660"/>
      <c r="Z189" s="660"/>
      <c r="AA189" s="660"/>
      <c r="AB189" s="660"/>
      <c r="AC189" s="660"/>
      <c r="AD189" s="660"/>
      <c r="AE189" s="660"/>
      <c r="AF189" s="660"/>
      <c r="AG189" s="660"/>
      <c r="AH189" s="660"/>
      <c r="AI189" s="660"/>
      <c r="AJ189" s="660"/>
    </row>
    <row r="190" spans="1:36" s="312" customFormat="1" x14ac:dyDescent="0.25">
      <c r="A190" s="338"/>
      <c r="B190" s="338"/>
      <c r="C190" s="338"/>
      <c r="D190" s="341"/>
      <c r="E190" s="338"/>
      <c r="F190" s="338"/>
      <c r="G190" s="338"/>
      <c r="H190" s="520"/>
      <c r="I190" s="339"/>
      <c r="J190" s="339"/>
      <c r="K190" s="338"/>
      <c r="L190" s="342"/>
      <c r="M190" s="338"/>
      <c r="N190" s="338"/>
      <c r="O190" s="338"/>
      <c r="P190" s="338"/>
      <c r="Q190" s="689"/>
      <c r="R190" s="660"/>
      <c r="S190" s="660"/>
      <c r="T190" s="660"/>
      <c r="U190" s="659"/>
      <c r="V190" s="659"/>
      <c r="W190" s="659"/>
      <c r="X190" s="660"/>
      <c r="Y190" s="660"/>
      <c r="Z190" s="660"/>
      <c r="AA190" s="660"/>
      <c r="AB190" s="660"/>
      <c r="AC190" s="660"/>
      <c r="AD190" s="660"/>
      <c r="AE190" s="660"/>
      <c r="AF190" s="660"/>
      <c r="AG190" s="660"/>
      <c r="AH190" s="660"/>
      <c r="AI190" s="660"/>
      <c r="AJ190" s="660"/>
    </row>
    <row r="191" spans="1:36" s="312" customFormat="1" x14ac:dyDescent="0.25">
      <c r="A191" s="338"/>
      <c r="B191" s="338"/>
      <c r="C191" s="338"/>
      <c r="D191" s="338"/>
      <c r="E191" s="338"/>
      <c r="F191" s="338"/>
      <c r="G191" s="338"/>
      <c r="H191" s="522"/>
      <c r="I191" s="348"/>
      <c r="J191" s="348" t="s">
        <v>210</v>
      </c>
      <c r="K191" s="338">
        <f>SUM(K176:K184)</f>
        <v>0</v>
      </c>
      <c r="L191" s="338"/>
      <c r="M191" s="338"/>
      <c r="N191" s="338"/>
      <c r="O191" s="338"/>
      <c r="P191" s="338"/>
      <c r="Q191" s="660"/>
      <c r="R191" s="660"/>
      <c r="S191" s="660"/>
      <c r="T191" s="660"/>
      <c r="U191" s="659"/>
      <c r="V191" s="659"/>
      <c r="W191" s="659"/>
      <c r="X191" s="660"/>
      <c r="Y191" s="660"/>
      <c r="Z191" s="660"/>
      <c r="AA191" s="660"/>
      <c r="AB191" s="660"/>
      <c r="AC191" s="660"/>
      <c r="AD191" s="660"/>
      <c r="AE191" s="660"/>
      <c r="AF191" s="660"/>
      <c r="AG191" s="660"/>
      <c r="AH191" s="660"/>
      <c r="AI191" s="660"/>
      <c r="AJ191" s="660"/>
    </row>
    <row r="192" spans="1:36" ht="15.75" thickBot="1" x14ac:dyDescent="0.3">
      <c r="Q192" s="655"/>
      <c r="R192" s="655"/>
      <c r="S192" s="655"/>
      <c r="T192" s="655"/>
      <c r="U192" s="655"/>
      <c r="V192" s="655"/>
      <c r="W192" s="655"/>
      <c r="X192" s="655"/>
      <c r="Y192" s="655"/>
      <c r="Z192" s="655"/>
      <c r="AA192" s="655"/>
      <c r="AB192" s="655"/>
      <c r="AC192" s="655"/>
      <c r="AD192" s="655"/>
      <c r="AE192" s="655"/>
      <c r="AF192" s="655"/>
      <c r="AG192" s="655"/>
      <c r="AH192" s="655"/>
      <c r="AI192" s="655"/>
      <c r="AJ192" s="655"/>
    </row>
    <row r="193" spans="1:36" ht="15.75" thickBot="1" x14ac:dyDescent="0.3">
      <c r="A193" s="352" t="s">
        <v>298</v>
      </c>
      <c r="B193" s="353"/>
      <c r="C193" s="353"/>
      <c r="D193" s="353"/>
      <c r="E193" s="354"/>
      <c r="Q193" s="655"/>
      <c r="R193" s="655"/>
      <c r="S193" s="655"/>
      <c r="T193" s="655"/>
      <c r="U193" s="655"/>
      <c r="V193" s="655"/>
      <c r="W193" s="655"/>
      <c r="X193" s="655"/>
      <c r="Y193" s="655"/>
      <c r="Z193" s="655"/>
      <c r="AA193" s="655"/>
      <c r="AB193" s="655"/>
      <c r="AC193" s="655"/>
      <c r="AD193" s="655"/>
      <c r="AE193" s="655"/>
      <c r="AF193" s="655"/>
      <c r="AG193" s="655"/>
      <c r="AH193" s="655"/>
      <c r="AI193" s="655"/>
      <c r="AJ193" s="655"/>
    </row>
    <row r="194" spans="1:36" ht="15.75" thickBot="1" x14ac:dyDescent="0.3">
      <c r="A194" s="352" t="s">
        <v>143</v>
      </c>
      <c r="B194" s="353"/>
      <c r="C194" s="354"/>
      <c r="D194" s="355" t="s">
        <v>126</v>
      </c>
      <c r="E194" s="355" t="s">
        <v>144</v>
      </c>
      <c r="Q194" s="655"/>
      <c r="R194" s="655"/>
      <c r="S194" s="655"/>
      <c r="T194" s="655"/>
      <c r="U194" s="655"/>
      <c r="V194" s="655"/>
      <c r="W194" s="655"/>
      <c r="X194" s="655"/>
      <c r="Y194" s="655"/>
      <c r="Z194" s="655"/>
      <c r="AA194" s="655"/>
      <c r="AB194" s="655"/>
      <c r="AC194" s="655"/>
      <c r="AD194" s="655"/>
      <c r="AE194" s="655"/>
      <c r="AF194" s="655"/>
      <c r="AG194" s="655"/>
      <c r="AH194" s="655"/>
      <c r="AI194" s="655"/>
      <c r="AJ194" s="655"/>
    </row>
    <row r="195" spans="1:36" x14ac:dyDescent="0.25">
      <c r="A195" s="332" t="s">
        <v>187</v>
      </c>
      <c r="B195" s="333"/>
      <c r="C195" s="334"/>
      <c r="D195" s="335"/>
      <c r="E195" s="335"/>
      <c r="Q195" s="655"/>
      <c r="R195" s="655"/>
      <c r="S195" s="655"/>
      <c r="T195" s="655"/>
      <c r="U195" s="655"/>
      <c r="V195" s="655"/>
      <c r="W195" s="655"/>
      <c r="X195" s="655"/>
      <c r="Y195" s="655"/>
      <c r="Z195" s="655"/>
      <c r="AA195" s="655"/>
      <c r="AB195" s="655"/>
      <c r="AC195" s="655"/>
      <c r="AD195" s="655"/>
      <c r="AE195" s="655"/>
      <c r="AF195" s="655"/>
      <c r="AG195" s="655"/>
      <c r="AH195" s="655"/>
      <c r="AI195" s="655"/>
      <c r="AJ195" s="655"/>
    </row>
    <row r="196" spans="1:36" x14ac:dyDescent="0.25">
      <c r="A196" s="326" t="s">
        <v>149</v>
      </c>
      <c r="B196" s="327"/>
      <c r="C196" s="328"/>
      <c r="D196" s="320"/>
      <c r="E196" s="320"/>
      <c r="Q196" s="655"/>
      <c r="R196" s="655"/>
      <c r="S196" s="655"/>
      <c r="T196" s="655"/>
      <c r="U196" s="655"/>
      <c r="V196" s="655"/>
      <c r="W196" s="655"/>
      <c r="X196" s="655"/>
      <c r="Y196" s="655"/>
      <c r="Z196" s="655"/>
      <c r="AA196" s="655"/>
      <c r="AB196" s="655"/>
      <c r="AC196" s="655"/>
      <c r="AD196" s="655"/>
      <c r="AE196" s="655"/>
      <c r="AF196" s="655"/>
      <c r="AG196" s="655"/>
      <c r="AH196" s="655"/>
      <c r="AI196" s="655"/>
      <c r="AJ196" s="655"/>
    </row>
    <row r="197" spans="1:36" x14ac:dyDescent="0.25">
      <c r="A197" s="343" t="s">
        <v>151</v>
      </c>
      <c r="B197" s="344"/>
      <c r="C197" s="345"/>
      <c r="D197" s="346"/>
      <c r="E197" s="346"/>
      <c r="Q197" s="655"/>
      <c r="R197" s="655"/>
      <c r="S197" s="655"/>
      <c r="T197" s="655"/>
      <c r="U197" s="655"/>
      <c r="V197" s="655"/>
      <c r="W197" s="655"/>
      <c r="X197" s="655"/>
      <c r="Y197" s="655"/>
      <c r="Z197" s="655"/>
      <c r="AA197" s="655"/>
      <c r="AB197" s="655"/>
      <c r="AC197" s="655"/>
      <c r="AD197" s="655"/>
      <c r="AE197" s="655"/>
      <c r="AF197" s="655"/>
      <c r="AG197" s="655"/>
      <c r="AH197" s="655"/>
      <c r="AI197" s="655"/>
      <c r="AJ197" s="655"/>
    </row>
    <row r="198" spans="1:36" ht="15.75" thickBot="1" x14ac:dyDescent="0.3">
      <c r="A198" s="329" t="s">
        <v>142</v>
      </c>
      <c r="B198" s="330"/>
      <c r="C198" s="331"/>
      <c r="D198" s="321"/>
      <c r="E198" s="321"/>
      <c r="Q198" s="655"/>
      <c r="R198" s="655"/>
      <c r="S198" s="655"/>
      <c r="T198" s="655"/>
      <c r="U198" s="655"/>
      <c r="V198" s="655"/>
      <c r="W198" s="655"/>
      <c r="X198" s="655"/>
      <c r="Y198" s="655"/>
      <c r="Z198" s="655"/>
      <c r="AA198" s="655"/>
      <c r="AB198" s="655"/>
      <c r="AC198" s="655"/>
      <c r="AD198" s="655"/>
      <c r="AE198" s="655"/>
      <c r="AF198" s="655"/>
      <c r="AG198" s="655"/>
      <c r="AH198" s="655"/>
      <c r="AI198" s="655"/>
      <c r="AJ198" s="655"/>
    </row>
    <row r="199" spans="1:36" x14ac:dyDescent="0.25">
      <c r="Q199" s="655"/>
      <c r="R199" s="655"/>
      <c r="S199" s="655"/>
      <c r="T199" s="655"/>
      <c r="U199" s="655"/>
      <c r="V199" s="655"/>
      <c r="W199" s="655"/>
      <c r="X199" s="655"/>
      <c r="Y199" s="655"/>
      <c r="Z199" s="655"/>
      <c r="AA199" s="655"/>
      <c r="AB199" s="655"/>
      <c r="AC199" s="655"/>
      <c r="AD199" s="655"/>
      <c r="AE199" s="655"/>
      <c r="AF199" s="655"/>
      <c r="AG199" s="655"/>
      <c r="AH199" s="655"/>
      <c r="AI199" s="655"/>
      <c r="AJ199" s="655"/>
    </row>
    <row r="200" spans="1:36" s="163" customFormat="1" ht="48.75" x14ac:dyDescent="0.25">
      <c r="A200" s="182" t="s">
        <v>206</v>
      </c>
      <c r="B200" s="182" t="s">
        <v>35</v>
      </c>
      <c r="C200" s="182" t="s">
        <v>189</v>
      </c>
      <c r="D200" s="182" t="s">
        <v>207</v>
      </c>
      <c r="E200" s="182" t="s">
        <v>194</v>
      </c>
      <c r="F200" s="182" t="s">
        <v>154</v>
      </c>
      <c r="G200" s="271" t="s">
        <v>97</v>
      </c>
      <c r="H200" s="519" t="s">
        <v>5</v>
      </c>
      <c r="I200" s="271" t="s">
        <v>145</v>
      </c>
      <c r="J200" s="271" t="s">
        <v>190</v>
      </c>
      <c r="K200" s="271" t="s">
        <v>211</v>
      </c>
      <c r="L200" s="271" t="s">
        <v>153</v>
      </c>
      <c r="M200" s="271" t="s">
        <v>191</v>
      </c>
      <c r="N200" s="271"/>
      <c r="O200" s="271"/>
      <c r="P200" s="271"/>
      <c r="Q200" s="686" t="s">
        <v>192</v>
      </c>
      <c r="R200" s="656"/>
      <c r="S200" s="656"/>
      <c r="T200" s="656"/>
      <c r="U200" s="655"/>
      <c r="V200" s="655"/>
      <c r="W200" s="655"/>
      <c r="X200" s="656"/>
      <c r="Y200" s="656"/>
      <c r="Z200" s="656"/>
      <c r="AA200" s="656"/>
      <c r="AB200" s="656"/>
      <c r="AC200" s="656"/>
      <c r="AD200" s="656"/>
      <c r="AE200" s="656"/>
      <c r="AF200" s="656"/>
      <c r="AG200" s="656"/>
      <c r="AH200" s="656"/>
      <c r="AI200" s="656"/>
      <c r="AJ200" s="656"/>
    </row>
    <row r="201" spans="1:36" s="312" customFormat="1" x14ac:dyDescent="0.25">
      <c r="A201" s="338">
        <v>1</v>
      </c>
      <c r="B201" s="338"/>
      <c r="C201" s="338"/>
      <c r="D201" s="349"/>
      <c r="E201" s="338"/>
      <c r="F201" s="338"/>
      <c r="G201" s="338"/>
      <c r="H201" s="520"/>
      <c r="I201" s="339"/>
      <c r="J201" s="339"/>
      <c r="K201" s="338"/>
      <c r="L201" s="349"/>
      <c r="O201" s="338"/>
      <c r="P201" s="338"/>
      <c r="Q201" s="687"/>
      <c r="R201" s="660"/>
      <c r="S201" s="660"/>
      <c r="T201" s="660"/>
      <c r="U201" s="659"/>
      <c r="V201" s="659"/>
      <c r="W201" s="659"/>
      <c r="X201" s="660"/>
      <c r="Y201" s="660"/>
      <c r="Z201" s="660"/>
      <c r="AA201" s="660"/>
      <c r="AB201" s="660"/>
      <c r="AC201" s="660"/>
      <c r="AD201" s="660"/>
      <c r="AE201" s="660"/>
      <c r="AF201" s="660"/>
      <c r="AG201" s="660"/>
      <c r="AH201" s="660"/>
      <c r="AI201" s="660"/>
      <c r="AJ201" s="660"/>
    </row>
    <row r="202" spans="1:36" s="312" customFormat="1" x14ac:dyDescent="0.25">
      <c r="A202" s="338"/>
      <c r="B202" s="338"/>
      <c r="C202" s="338"/>
      <c r="D202" s="349"/>
      <c r="E202" s="338"/>
      <c r="F202" s="338"/>
      <c r="G202" s="338"/>
      <c r="H202" s="520"/>
      <c r="I202" s="339"/>
      <c r="J202" s="339"/>
      <c r="K202" s="338"/>
      <c r="L202" s="349"/>
      <c r="M202" s="338"/>
      <c r="N202" s="338"/>
      <c r="O202" s="338"/>
      <c r="P202" s="338"/>
      <c r="Q202" s="687"/>
      <c r="R202" s="660"/>
      <c r="S202" s="660"/>
      <c r="T202" s="660"/>
      <c r="U202" s="659"/>
      <c r="V202" s="659"/>
      <c r="W202" s="659"/>
      <c r="X202" s="660"/>
      <c r="Y202" s="660"/>
      <c r="Z202" s="660"/>
      <c r="AA202" s="660"/>
      <c r="AB202" s="660"/>
      <c r="AC202" s="660"/>
      <c r="AD202" s="660"/>
      <c r="AE202" s="660"/>
      <c r="AF202" s="660"/>
      <c r="AG202" s="660"/>
      <c r="AH202" s="660"/>
      <c r="AI202" s="660"/>
      <c r="AJ202" s="660"/>
    </row>
    <row r="203" spans="1:36" s="312" customFormat="1" x14ac:dyDescent="0.25">
      <c r="A203" s="338"/>
      <c r="B203" s="338"/>
      <c r="C203" s="338"/>
      <c r="D203" s="349"/>
      <c r="E203" s="338"/>
      <c r="F203" s="338"/>
      <c r="G203" s="338"/>
      <c r="H203" s="520"/>
      <c r="I203" s="339"/>
      <c r="J203" s="339"/>
      <c r="K203" s="338"/>
      <c r="L203" s="349"/>
      <c r="M203" s="338"/>
      <c r="N203" s="338"/>
      <c r="O203" s="338"/>
      <c r="P203" s="338"/>
      <c r="Q203" s="689"/>
      <c r="R203" s="660"/>
      <c r="S203" s="660"/>
      <c r="T203" s="660"/>
      <c r="U203" s="659"/>
      <c r="V203" s="659"/>
      <c r="W203" s="659"/>
      <c r="X203" s="660"/>
      <c r="Y203" s="660"/>
      <c r="Z203" s="660"/>
      <c r="AA203" s="660"/>
      <c r="AB203" s="660"/>
      <c r="AC203" s="660"/>
      <c r="AD203" s="660"/>
      <c r="AE203" s="660"/>
      <c r="AF203" s="660"/>
      <c r="AG203" s="660"/>
      <c r="AH203" s="660"/>
      <c r="AI203" s="660"/>
      <c r="AJ203" s="660"/>
    </row>
    <row r="204" spans="1:36" s="312" customFormat="1" x14ac:dyDescent="0.25">
      <c r="A204" s="338"/>
      <c r="B204" s="338"/>
      <c r="C204" s="338"/>
      <c r="D204" s="338"/>
      <c r="E204" s="338"/>
      <c r="F204" s="338"/>
      <c r="G204" s="338"/>
      <c r="H204" s="522"/>
      <c r="I204" s="348"/>
      <c r="J204" s="348" t="s">
        <v>210</v>
      </c>
      <c r="K204" s="338">
        <f>SUM(K201:K203)</f>
        <v>0</v>
      </c>
      <c r="L204" s="338"/>
      <c r="M204" s="338"/>
      <c r="N204" s="338"/>
      <c r="O204" s="338"/>
      <c r="P204" s="338"/>
      <c r="Q204" s="660"/>
      <c r="R204" s="660"/>
      <c r="S204" s="660"/>
      <c r="T204" s="660"/>
      <c r="U204" s="659"/>
      <c r="V204" s="659"/>
      <c r="W204" s="659"/>
      <c r="X204" s="660"/>
      <c r="Y204" s="660"/>
      <c r="Z204" s="660"/>
      <c r="AA204" s="660"/>
      <c r="AB204" s="660"/>
      <c r="AC204" s="660"/>
      <c r="AD204" s="660"/>
      <c r="AE204" s="660"/>
      <c r="AF204" s="660"/>
      <c r="AG204" s="660"/>
      <c r="AH204" s="660"/>
      <c r="AI204" s="660"/>
      <c r="AJ204" s="660"/>
    </row>
    <row r="205" spans="1:36" ht="15.75" thickBot="1" x14ac:dyDescent="0.3">
      <c r="Q205" s="655"/>
      <c r="R205" s="655"/>
      <c r="S205" s="655"/>
      <c r="T205" s="655"/>
      <c r="U205" s="655"/>
      <c r="V205" s="655"/>
      <c r="W205" s="655"/>
      <c r="X205" s="655"/>
      <c r="Y205" s="655"/>
      <c r="Z205" s="655"/>
      <c r="AA205" s="655"/>
      <c r="AB205" s="655"/>
      <c r="AC205" s="655"/>
      <c r="AD205" s="655"/>
      <c r="AE205" s="655"/>
      <c r="AF205" s="655"/>
      <c r="AG205" s="655"/>
      <c r="AH205" s="655"/>
      <c r="AI205" s="655"/>
      <c r="AJ205" s="655"/>
    </row>
    <row r="206" spans="1:36" ht="15.75" thickBot="1" x14ac:dyDescent="0.3">
      <c r="A206" s="352" t="s">
        <v>301</v>
      </c>
      <c r="B206" s="353"/>
      <c r="C206" s="353"/>
      <c r="D206" s="353"/>
      <c r="E206" s="354"/>
      <c r="Q206" s="655"/>
      <c r="R206" s="655"/>
      <c r="S206" s="655"/>
      <c r="T206" s="655"/>
      <c r="U206" s="655"/>
      <c r="V206" s="655"/>
      <c r="W206" s="655"/>
      <c r="X206" s="655"/>
      <c r="Y206" s="655"/>
      <c r="Z206" s="655"/>
      <c r="AA206" s="655"/>
      <c r="AB206" s="655"/>
      <c r="AC206" s="655"/>
      <c r="AD206" s="655"/>
      <c r="AE206" s="655"/>
      <c r="AF206" s="655"/>
      <c r="AG206" s="655"/>
      <c r="AH206" s="655"/>
      <c r="AI206" s="655"/>
      <c r="AJ206" s="655"/>
    </row>
    <row r="207" spans="1:36" ht="15.75" thickBot="1" x14ac:dyDescent="0.3">
      <c r="A207" s="352" t="s">
        <v>143</v>
      </c>
      <c r="B207" s="353"/>
      <c r="C207" s="354"/>
      <c r="D207" s="355" t="s">
        <v>126</v>
      </c>
      <c r="E207" s="355" t="s">
        <v>144</v>
      </c>
      <c r="Q207" s="655"/>
      <c r="R207" s="655"/>
      <c r="S207" s="655"/>
      <c r="T207" s="655"/>
      <c r="U207" s="655"/>
      <c r="V207" s="655"/>
      <c r="W207" s="655"/>
      <c r="X207" s="655"/>
      <c r="Y207" s="655"/>
      <c r="Z207" s="655"/>
      <c r="AA207" s="655"/>
      <c r="AB207" s="655"/>
      <c r="AC207" s="655"/>
      <c r="AD207" s="655"/>
      <c r="AE207" s="655"/>
      <c r="AF207" s="655"/>
      <c r="AG207" s="655"/>
      <c r="AH207" s="655"/>
      <c r="AI207" s="655"/>
      <c r="AJ207" s="655"/>
    </row>
    <row r="208" spans="1:36" x14ac:dyDescent="0.25">
      <c r="A208" s="332" t="s">
        <v>187</v>
      </c>
      <c r="B208" s="333"/>
      <c r="C208" s="334"/>
      <c r="D208" s="335"/>
      <c r="E208" s="335"/>
      <c r="Q208" s="655"/>
      <c r="R208" s="655"/>
      <c r="S208" s="655"/>
      <c r="T208" s="655"/>
      <c r="U208" s="655"/>
      <c r="V208" s="655"/>
      <c r="W208" s="655"/>
      <c r="X208" s="655"/>
      <c r="Y208" s="655"/>
      <c r="Z208" s="655"/>
      <c r="AA208" s="655"/>
      <c r="AB208" s="655"/>
      <c r="AC208" s="655"/>
      <c r="AD208" s="655"/>
      <c r="AE208" s="655"/>
      <c r="AF208" s="655"/>
      <c r="AG208" s="655"/>
      <c r="AH208" s="655"/>
      <c r="AI208" s="655"/>
      <c r="AJ208" s="655"/>
    </row>
    <row r="209" spans="1:36" x14ac:dyDescent="0.25">
      <c r="A209" s="326" t="s">
        <v>149</v>
      </c>
      <c r="B209" s="327"/>
      <c r="C209" s="328"/>
      <c r="D209" s="320"/>
      <c r="E209" s="320"/>
      <c r="Q209" s="655"/>
      <c r="R209" s="655"/>
      <c r="S209" s="655"/>
      <c r="T209" s="655"/>
      <c r="U209" s="655"/>
      <c r="V209" s="655"/>
      <c r="W209" s="655"/>
      <c r="X209" s="655"/>
      <c r="Y209" s="655"/>
      <c r="Z209" s="655"/>
      <c r="AA209" s="655"/>
      <c r="AB209" s="655"/>
      <c r="AC209" s="655"/>
      <c r="AD209" s="655"/>
      <c r="AE209" s="655"/>
      <c r="AF209" s="655"/>
      <c r="AG209" s="655"/>
      <c r="AH209" s="655"/>
      <c r="AI209" s="655"/>
      <c r="AJ209" s="655"/>
    </row>
    <row r="210" spans="1:36" x14ac:dyDescent="0.25">
      <c r="A210" s="343" t="s">
        <v>151</v>
      </c>
      <c r="B210" s="344"/>
      <c r="C210" s="345"/>
      <c r="D210" s="346"/>
      <c r="E210" s="346"/>
      <c r="Q210" s="655"/>
      <c r="R210" s="655"/>
      <c r="S210" s="655"/>
      <c r="T210" s="655"/>
      <c r="U210" s="655"/>
      <c r="V210" s="655"/>
      <c r="W210" s="655"/>
      <c r="X210" s="655"/>
      <c r="Y210" s="655"/>
      <c r="Z210" s="655"/>
      <c r="AA210" s="655"/>
      <c r="AB210" s="655"/>
      <c r="AC210" s="655"/>
      <c r="AD210" s="655"/>
      <c r="AE210" s="655"/>
      <c r="AF210" s="655"/>
      <c r="AG210" s="655"/>
      <c r="AH210" s="655"/>
      <c r="AI210" s="655"/>
      <c r="AJ210" s="655"/>
    </row>
    <row r="211" spans="1:36" x14ac:dyDescent="0.25">
      <c r="A211" s="343" t="s">
        <v>142</v>
      </c>
      <c r="B211" s="344"/>
      <c r="C211" s="345"/>
      <c r="D211" s="346"/>
      <c r="E211" s="346"/>
      <c r="Q211" s="655"/>
      <c r="R211" s="655"/>
      <c r="S211" s="655"/>
      <c r="T211" s="655"/>
      <c r="U211" s="655"/>
      <c r="V211" s="655"/>
      <c r="W211" s="655"/>
      <c r="X211" s="655"/>
      <c r="Y211" s="655"/>
      <c r="Z211" s="655"/>
      <c r="AA211" s="655"/>
      <c r="AB211" s="655"/>
      <c r="AC211" s="655"/>
      <c r="AD211" s="655"/>
      <c r="AE211" s="655"/>
      <c r="AF211" s="655"/>
      <c r="AG211" s="655"/>
      <c r="AH211" s="655"/>
      <c r="AI211" s="655"/>
      <c r="AJ211" s="655"/>
    </row>
    <row r="212" spans="1:36" ht="15.75" thickBot="1" x14ac:dyDescent="0.3">
      <c r="A212" s="329" t="s">
        <v>125</v>
      </c>
      <c r="B212" s="330"/>
      <c r="C212" s="331"/>
      <c r="D212" s="321"/>
      <c r="E212" s="321"/>
      <c r="Q212" s="655"/>
      <c r="R212" s="655"/>
      <c r="S212" s="655"/>
      <c r="T212" s="655"/>
      <c r="U212" s="655"/>
      <c r="V212" s="655"/>
      <c r="W212" s="655"/>
      <c r="X212" s="655"/>
      <c r="Y212" s="655"/>
      <c r="Z212" s="655"/>
      <c r="AA212" s="655"/>
      <c r="AB212" s="655"/>
      <c r="AC212" s="655"/>
      <c r="AD212" s="655"/>
      <c r="AE212" s="655"/>
      <c r="AF212" s="655"/>
      <c r="AG212" s="655"/>
      <c r="AH212" s="655"/>
      <c r="AI212" s="655"/>
      <c r="AJ212" s="655"/>
    </row>
    <row r="213" spans="1:36" x14ac:dyDescent="0.25">
      <c r="Q213" s="655"/>
      <c r="R213" s="655"/>
      <c r="S213" s="655"/>
      <c r="T213" s="655"/>
      <c r="U213" s="655"/>
      <c r="V213" s="655"/>
      <c r="W213" s="655"/>
      <c r="X213" s="655"/>
      <c r="Y213" s="655"/>
      <c r="Z213" s="655"/>
      <c r="AA213" s="655"/>
      <c r="AB213" s="655"/>
      <c r="AC213" s="655"/>
      <c r="AD213" s="655"/>
      <c r="AE213" s="655"/>
      <c r="AF213" s="655"/>
      <c r="AG213" s="655"/>
      <c r="AH213" s="655"/>
      <c r="AI213" s="655"/>
      <c r="AJ213" s="655"/>
    </row>
    <row r="214" spans="1:36" s="163" customFormat="1" ht="48.75" x14ac:dyDescent="0.25">
      <c r="A214" s="182" t="s">
        <v>206</v>
      </c>
      <c r="B214" s="182" t="s">
        <v>35</v>
      </c>
      <c r="C214" s="182" t="s">
        <v>189</v>
      </c>
      <c r="D214" s="182" t="s">
        <v>207</v>
      </c>
      <c r="E214" s="182" t="s">
        <v>96</v>
      </c>
      <c r="F214" s="182" t="s">
        <v>16</v>
      </c>
      <c r="G214" s="271" t="s">
        <v>97</v>
      </c>
      <c r="H214" s="519" t="s">
        <v>5</v>
      </c>
      <c r="I214" s="271" t="s">
        <v>145</v>
      </c>
      <c r="J214" s="271" t="s">
        <v>190</v>
      </c>
      <c r="K214" s="271" t="s">
        <v>211</v>
      </c>
      <c r="L214" s="271" t="s">
        <v>153</v>
      </c>
      <c r="M214" s="271" t="s">
        <v>191</v>
      </c>
      <c r="N214" s="271" t="s">
        <v>212</v>
      </c>
      <c r="O214" s="271"/>
      <c r="P214" s="271"/>
      <c r="Q214" s="686" t="s">
        <v>192</v>
      </c>
      <c r="R214" s="656"/>
      <c r="S214" s="656"/>
      <c r="T214" s="656"/>
      <c r="U214" s="655"/>
      <c r="V214" s="655"/>
      <c r="W214" s="655"/>
      <c r="X214" s="656"/>
      <c r="Y214" s="656"/>
      <c r="Z214" s="656"/>
      <c r="AA214" s="656"/>
      <c r="AB214" s="656"/>
      <c r="AC214" s="656"/>
      <c r="AD214" s="656"/>
      <c r="AE214" s="656"/>
      <c r="AF214" s="656"/>
      <c r="AG214" s="656"/>
      <c r="AH214" s="656"/>
      <c r="AI214" s="656"/>
      <c r="AJ214" s="656"/>
    </row>
    <row r="215" spans="1:36" s="312" customFormat="1" x14ac:dyDescent="0.25">
      <c r="A215" s="338">
        <v>1</v>
      </c>
      <c r="B215" s="338"/>
      <c r="C215" s="338"/>
      <c r="D215" s="341"/>
      <c r="E215" s="338"/>
      <c r="F215" s="338"/>
      <c r="G215" s="338"/>
      <c r="H215" s="520"/>
      <c r="I215" s="339"/>
      <c r="J215" s="339"/>
      <c r="K215" s="338"/>
      <c r="L215" s="342"/>
      <c r="O215" s="338"/>
      <c r="P215" s="338"/>
      <c r="Q215" s="687"/>
      <c r="R215" s="660"/>
      <c r="S215" s="660"/>
      <c r="T215" s="660"/>
      <c r="U215" s="659"/>
      <c r="V215" s="659"/>
      <c r="W215" s="659"/>
      <c r="X215" s="660"/>
      <c r="Y215" s="660"/>
      <c r="Z215" s="660"/>
      <c r="AA215" s="660"/>
      <c r="AB215" s="660"/>
      <c r="AC215" s="660"/>
      <c r="AD215" s="660"/>
      <c r="AE215" s="660"/>
      <c r="AF215" s="660"/>
      <c r="AG215" s="660"/>
      <c r="AH215" s="660"/>
      <c r="AI215" s="660"/>
      <c r="AJ215" s="660"/>
    </row>
    <row r="216" spans="1:36" s="312" customFormat="1" x14ac:dyDescent="0.25">
      <c r="A216" s="338">
        <v>2</v>
      </c>
      <c r="B216" s="338"/>
      <c r="C216" s="338"/>
      <c r="D216" s="341"/>
      <c r="E216" s="338"/>
      <c r="F216" s="338"/>
      <c r="G216" s="338"/>
      <c r="H216" s="520"/>
      <c r="I216" s="339"/>
      <c r="J216" s="339"/>
      <c r="K216" s="338"/>
      <c r="L216" s="342"/>
      <c r="M216" s="338"/>
      <c r="N216" s="338"/>
      <c r="O216" s="338"/>
      <c r="P216" s="338"/>
      <c r="Q216" s="687"/>
      <c r="R216" s="660"/>
      <c r="S216" s="660"/>
      <c r="T216" s="660"/>
      <c r="U216" s="659"/>
      <c r="V216" s="659"/>
      <c r="W216" s="659"/>
      <c r="X216" s="660"/>
      <c r="Y216" s="660"/>
      <c r="Z216" s="660"/>
      <c r="AA216" s="660"/>
      <c r="AB216" s="660"/>
      <c r="AC216" s="660"/>
      <c r="AD216" s="660"/>
      <c r="AE216" s="660"/>
      <c r="AF216" s="660"/>
      <c r="AG216" s="660"/>
      <c r="AH216" s="660"/>
      <c r="AI216" s="660"/>
      <c r="AJ216" s="660"/>
    </row>
    <row r="217" spans="1:36" s="312" customFormat="1" x14ac:dyDescent="0.25">
      <c r="A217" s="338">
        <v>3</v>
      </c>
      <c r="B217" s="338"/>
      <c r="C217" s="338"/>
      <c r="D217" s="341"/>
      <c r="E217" s="338"/>
      <c r="F217" s="338"/>
      <c r="G217" s="338"/>
      <c r="H217" s="520"/>
      <c r="I217" s="339"/>
      <c r="J217" s="339"/>
      <c r="K217" s="338"/>
      <c r="L217" s="342"/>
      <c r="M217" s="338"/>
      <c r="N217" s="338"/>
      <c r="O217" s="338"/>
      <c r="P217" s="338"/>
      <c r="Q217" s="687"/>
      <c r="R217" s="660"/>
      <c r="S217" s="660"/>
      <c r="T217" s="660"/>
      <c r="U217" s="659"/>
      <c r="V217" s="659"/>
      <c r="W217" s="659"/>
      <c r="X217" s="660"/>
      <c r="Y217" s="660"/>
      <c r="Z217" s="660"/>
      <c r="AA217" s="660"/>
      <c r="AB217" s="660"/>
      <c r="AC217" s="660"/>
      <c r="AD217" s="660"/>
      <c r="AE217" s="660"/>
      <c r="AF217" s="660"/>
      <c r="AG217" s="660"/>
      <c r="AH217" s="660"/>
      <c r="AI217" s="660"/>
      <c r="AJ217" s="660"/>
    </row>
    <row r="218" spans="1:36" s="312" customFormat="1" x14ac:dyDescent="0.25">
      <c r="A218" s="338">
        <v>4</v>
      </c>
      <c r="B218" s="338"/>
      <c r="C218" s="338"/>
      <c r="D218" s="341"/>
      <c r="E218" s="338"/>
      <c r="F218" s="338"/>
      <c r="G218" s="338"/>
      <c r="H218" s="520"/>
      <c r="I218" s="339"/>
      <c r="J218" s="339"/>
      <c r="K218" s="338"/>
      <c r="L218" s="342"/>
      <c r="M218" s="338"/>
      <c r="N218" s="338"/>
      <c r="O218" s="338"/>
      <c r="P218" s="338"/>
      <c r="Q218" s="689"/>
      <c r="R218" s="660"/>
      <c r="S218" s="660"/>
      <c r="T218" s="660"/>
      <c r="U218" s="659"/>
      <c r="V218" s="659"/>
      <c r="W218" s="659"/>
      <c r="X218" s="660"/>
      <c r="Y218" s="660"/>
      <c r="Z218" s="660"/>
      <c r="AA218" s="660"/>
      <c r="AB218" s="660"/>
      <c r="AC218" s="660"/>
      <c r="AD218" s="660"/>
      <c r="AE218" s="660"/>
      <c r="AF218" s="660"/>
      <c r="AG218" s="660"/>
      <c r="AH218" s="660"/>
      <c r="AI218" s="660"/>
      <c r="AJ218" s="660"/>
    </row>
    <row r="219" spans="1:36" s="312" customFormat="1" x14ac:dyDescent="0.25">
      <c r="A219" s="338">
        <v>5</v>
      </c>
      <c r="B219" s="338"/>
      <c r="C219" s="338"/>
      <c r="D219" s="341"/>
      <c r="E219" s="338"/>
      <c r="F219" s="338"/>
      <c r="G219" s="338"/>
      <c r="H219" s="520"/>
      <c r="I219" s="339"/>
      <c r="J219" s="339"/>
      <c r="K219" s="338"/>
      <c r="L219" s="342"/>
      <c r="M219" s="338"/>
      <c r="N219" s="338"/>
      <c r="O219" s="338"/>
      <c r="P219" s="338"/>
      <c r="Q219" s="689"/>
      <c r="R219" s="660"/>
      <c r="S219" s="660"/>
      <c r="T219" s="660"/>
      <c r="U219" s="659"/>
      <c r="V219" s="659"/>
      <c r="W219" s="659"/>
      <c r="X219" s="660"/>
      <c r="Y219" s="660"/>
      <c r="Z219" s="660"/>
      <c r="AA219" s="660"/>
      <c r="AB219" s="660"/>
      <c r="AC219" s="660"/>
      <c r="AD219" s="660"/>
      <c r="AE219" s="660"/>
      <c r="AF219" s="660"/>
      <c r="AG219" s="660"/>
      <c r="AH219" s="660"/>
      <c r="AI219" s="660"/>
      <c r="AJ219" s="660"/>
    </row>
    <row r="220" spans="1:36" s="312" customFormat="1" x14ac:dyDescent="0.25">
      <c r="A220" s="338"/>
      <c r="B220" s="338"/>
      <c r="C220" s="338"/>
      <c r="D220" s="338"/>
      <c r="E220" s="338"/>
      <c r="F220" s="338"/>
      <c r="G220" s="338"/>
      <c r="H220" s="522"/>
      <c r="I220" s="348"/>
      <c r="J220" s="348" t="s">
        <v>210</v>
      </c>
      <c r="K220" s="338">
        <f>SUM(K215:K219)</f>
        <v>0</v>
      </c>
      <c r="L220" s="338"/>
      <c r="M220" s="338"/>
      <c r="N220" s="338"/>
      <c r="O220" s="338"/>
      <c r="P220" s="338"/>
      <c r="Q220" s="660"/>
      <c r="R220" s="660"/>
      <c r="S220" s="660"/>
      <c r="T220" s="660"/>
      <c r="U220" s="659"/>
      <c r="V220" s="659"/>
      <c r="W220" s="659"/>
      <c r="X220" s="660"/>
      <c r="Y220" s="660"/>
      <c r="Z220" s="660"/>
      <c r="AA220" s="660"/>
      <c r="AB220" s="660"/>
      <c r="AC220" s="660"/>
      <c r="AD220" s="660"/>
      <c r="AE220" s="660"/>
      <c r="AF220" s="660"/>
      <c r="AG220" s="660"/>
      <c r="AH220" s="660"/>
      <c r="AI220" s="660"/>
      <c r="AJ220" s="660"/>
    </row>
    <row r="221" spans="1:36" ht="15.75" thickBot="1" x14ac:dyDescent="0.3">
      <c r="Q221" s="655"/>
      <c r="R221" s="655"/>
      <c r="S221" s="655"/>
      <c r="T221" s="655"/>
      <c r="U221" s="655"/>
      <c r="V221" s="655"/>
      <c r="W221" s="655"/>
      <c r="X221" s="655"/>
      <c r="Y221" s="655"/>
      <c r="Z221" s="655"/>
      <c r="AA221" s="655"/>
      <c r="AB221" s="655"/>
      <c r="AC221" s="655"/>
      <c r="AD221" s="655"/>
      <c r="AE221" s="655"/>
      <c r="AF221" s="655"/>
      <c r="AG221" s="655"/>
      <c r="AH221" s="655"/>
      <c r="AI221" s="655"/>
      <c r="AJ221" s="655"/>
    </row>
    <row r="222" spans="1:36" ht="15.75" thickBot="1" x14ac:dyDescent="0.3">
      <c r="A222" s="352" t="s">
        <v>299</v>
      </c>
      <c r="B222" s="353"/>
      <c r="C222" s="353"/>
      <c r="D222" s="353"/>
      <c r="E222" s="354"/>
      <c r="Q222" s="655"/>
      <c r="R222" s="655"/>
      <c r="S222" s="655"/>
      <c r="T222" s="655"/>
      <c r="U222" s="655"/>
      <c r="V222" s="655"/>
      <c r="W222" s="655"/>
      <c r="X222" s="655"/>
      <c r="Y222" s="655"/>
      <c r="Z222" s="655"/>
      <c r="AA222" s="655"/>
      <c r="AB222" s="655"/>
      <c r="AC222" s="655"/>
      <c r="AD222" s="655"/>
      <c r="AE222" s="655"/>
      <c r="AF222" s="655"/>
      <c r="AG222" s="655"/>
      <c r="AH222" s="655"/>
      <c r="AI222" s="655"/>
      <c r="AJ222" s="655"/>
    </row>
    <row r="223" spans="1:36" ht="15.75" thickBot="1" x14ac:dyDescent="0.3">
      <c r="A223" s="352" t="s">
        <v>143</v>
      </c>
      <c r="B223" s="353"/>
      <c r="C223" s="354"/>
      <c r="D223" s="355" t="s">
        <v>126</v>
      </c>
      <c r="E223" s="355" t="s">
        <v>144</v>
      </c>
      <c r="Q223" s="655"/>
      <c r="R223" s="655"/>
      <c r="S223" s="655"/>
      <c r="T223" s="655"/>
      <c r="U223" s="655"/>
      <c r="V223" s="655"/>
      <c r="W223" s="655"/>
      <c r="X223" s="655"/>
      <c r="Y223" s="655"/>
      <c r="Z223" s="655"/>
      <c r="AA223" s="655"/>
      <c r="AB223" s="655"/>
      <c r="AC223" s="655"/>
      <c r="AD223" s="655"/>
      <c r="AE223" s="655"/>
      <c r="AF223" s="655"/>
      <c r="AG223" s="655"/>
      <c r="AH223" s="655"/>
      <c r="AI223" s="655"/>
      <c r="AJ223" s="655"/>
    </row>
    <row r="224" spans="1:36" x14ac:dyDescent="0.25">
      <c r="A224" s="332" t="s">
        <v>187</v>
      </c>
      <c r="B224" s="333"/>
      <c r="C224" s="334"/>
      <c r="D224" s="335"/>
      <c r="E224" s="335"/>
      <c r="Q224" s="655"/>
      <c r="R224" s="655"/>
      <c r="S224" s="655"/>
      <c r="T224" s="655"/>
      <c r="U224" s="655"/>
      <c r="V224" s="655"/>
      <c r="W224" s="655"/>
      <c r="X224" s="655"/>
      <c r="Y224" s="655"/>
      <c r="Z224" s="655"/>
      <c r="AA224" s="655"/>
      <c r="AB224" s="655"/>
      <c r="AC224" s="655"/>
      <c r="AD224" s="655"/>
      <c r="AE224" s="655"/>
      <c r="AF224" s="655"/>
      <c r="AG224" s="655"/>
      <c r="AH224" s="655"/>
      <c r="AI224" s="655"/>
      <c r="AJ224" s="655"/>
    </row>
    <row r="225" spans="1:36" x14ac:dyDescent="0.25">
      <c r="A225" s="326" t="s">
        <v>155</v>
      </c>
      <c r="B225" s="327"/>
      <c r="C225" s="328"/>
      <c r="D225" s="320"/>
      <c r="E225" s="320"/>
      <c r="Q225" s="655"/>
      <c r="R225" s="655"/>
      <c r="S225" s="655"/>
      <c r="T225" s="655"/>
      <c r="U225" s="655"/>
      <c r="V225" s="655"/>
      <c r="W225" s="655"/>
      <c r="X225" s="655"/>
      <c r="Y225" s="655"/>
      <c r="Z225" s="655"/>
      <c r="AA225" s="655"/>
      <c r="AB225" s="655"/>
      <c r="AC225" s="655"/>
      <c r="AD225" s="655"/>
      <c r="AE225" s="655"/>
      <c r="AF225" s="655"/>
      <c r="AG225" s="655"/>
      <c r="AH225" s="655"/>
      <c r="AI225" s="655"/>
      <c r="AJ225" s="655"/>
    </row>
    <row r="226" spans="1:36" x14ac:dyDescent="0.25">
      <c r="A226" s="343" t="s">
        <v>125</v>
      </c>
      <c r="B226" s="344"/>
      <c r="C226" s="345"/>
      <c r="D226" s="346"/>
      <c r="E226" s="346"/>
      <c r="Q226" s="655"/>
      <c r="R226" s="655"/>
      <c r="S226" s="655"/>
      <c r="T226" s="655"/>
      <c r="U226" s="655"/>
      <c r="V226" s="655"/>
      <c r="W226" s="655"/>
      <c r="X226" s="655"/>
      <c r="Y226" s="655"/>
      <c r="Z226" s="655"/>
      <c r="AA226" s="655"/>
      <c r="AB226" s="655"/>
      <c r="AC226" s="655"/>
      <c r="AD226" s="655"/>
      <c r="AE226" s="655"/>
      <c r="AF226" s="655"/>
      <c r="AG226" s="655"/>
      <c r="AH226" s="655"/>
      <c r="AI226" s="655"/>
      <c r="AJ226" s="655"/>
    </row>
    <row r="227" spans="1:36" x14ac:dyDescent="0.25">
      <c r="A227" s="343" t="s">
        <v>195</v>
      </c>
      <c r="B227" s="344"/>
      <c r="C227" s="345"/>
      <c r="D227" s="346"/>
      <c r="E227" s="346"/>
      <c r="Q227" s="655"/>
      <c r="R227" s="655"/>
      <c r="S227" s="655"/>
      <c r="T227" s="655"/>
      <c r="U227" s="655"/>
      <c r="V227" s="655"/>
      <c r="W227" s="655"/>
      <c r="X227" s="655"/>
      <c r="Y227" s="655"/>
      <c r="Z227" s="655"/>
      <c r="AA227" s="655"/>
      <c r="AB227" s="655"/>
      <c r="AC227" s="655"/>
      <c r="AD227" s="655"/>
      <c r="AE227" s="655"/>
      <c r="AF227" s="655"/>
      <c r="AG227" s="655"/>
      <c r="AH227" s="655"/>
      <c r="AI227" s="655"/>
      <c r="AJ227" s="655"/>
    </row>
    <row r="228" spans="1:36" ht="15.75" thickBot="1" x14ac:dyDescent="0.3">
      <c r="A228" s="329"/>
      <c r="B228" s="330"/>
      <c r="C228" s="331"/>
      <c r="D228" s="321"/>
      <c r="E228" s="321"/>
      <c r="Q228" s="655"/>
      <c r="R228" s="655"/>
      <c r="S228" s="655"/>
      <c r="T228" s="655"/>
      <c r="U228" s="655"/>
      <c r="V228" s="655"/>
      <c r="W228" s="655"/>
      <c r="X228" s="655"/>
      <c r="Y228" s="655"/>
      <c r="Z228" s="655"/>
      <c r="AA228" s="655"/>
      <c r="AB228" s="655"/>
      <c r="AC228" s="655"/>
      <c r="AD228" s="655"/>
      <c r="AE228" s="655"/>
      <c r="AF228" s="655"/>
      <c r="AG228" s="655"/>
      <c r="AH228" s="655"/>
      <c r="AI228" s="655"/>
      <c r="AJ228" s="655"/>
    </row>
    <row r="229" spans="1:36" ht="15.75" thickBot="1" x14ac:dyDescent="0.3">
      <c r="Q229" s="655"/>
      <c r="R229" s="655"/>
      <c r="S229" s="655"/>
      <c r="T229" s="655"/>
      <c r="U229" s="655"/>
      <c r="V229" s="655"/>
      <c r="W229" s="655"/>
      <c r="X229" s="655"/>
      <c r="Y229" s="655"/>
      <c r="Z229" s="655"/>
      <c r="AA229" s="655"/>
      <c r="AB229" s="655"/>
      <c r="AC229" s="655"/>
      <c r="AD229" s="655"/>
      <c r="AE229" s="655"/>
      <c r="AF229" s="655"/>
      <c r="AG229" s="655"/>
      <c r="AH229" s="655"/>
      <c r="AI229" s="655"/>
      <c r="AJ229" s="655"/>
    </row>
    <row r="230" spans="1:36" ht="15.75" thickBot="1" x14ac:dyDescent="0.3">
      <c r="A230" s="352" t="s">
        <v>300</v>
      </c>
      <c r="B230" s="353"/>
      <c r="C230" s="353"/>
      <c r="D230" s="353"/>
      <c r="E230" s="354"/>
      <c r="Q230" s="655"/>
      <c r="R230" s="655"/>
      <c r="S230" s="655"/>
      <c r="T230" s="655"/>
      <c r="U230" s="655"/>
      <c r="V230" s="655"/>
      <c r="W230" s="655"/>
      <c r="X230" s="655"/>
      <c r="Y230" s="655"/>
      <c r="Z230" s="655"/>
      <c r="AA230" s="655"/>
      <c r="AB230" s="655"/>
      <c r="AC230" s="655"/>
      <c r="AD230" s="655"/>
      <c r="AE230" s="655"/>
      <c r="AF230" s="655"/>
      <c r="AG230" s="655"/>
      <c r="AH230" s="655"/>
      <c r="AI230" s="655"/>
      <c r="AJ230" s="655"/>
    </row>
    <row r="231" spans="1:36" ht="15.75" thickBot="1" x14ac:dyDescent="0.3">
      <c r="A231" s="352" t="s">
        <v>143</v>
      </c>
      <c r="B231" s="353"/>
      <c r="C231" s="354"/>
      <c r="D231" s="355" t="s">
        <v>126</v>
      </c>
      <c r="E231" s="355" t="s">
        <v>144</v>
      </c>
      <c r="Q231" s="655"/>
      <c r="R231" s="655"/>
      <c r="S231" s="655"/>
      <c r="T231" s="655"/>
      <c r="U231" s="655"/>
      <c r="V231" s="655"/>
      <c r="W231" s="655"/>
      <c r="X231" s="655"/>
      <c r="Y231" s="655"/>
      <c r="Z231" s="655"/>
      <c r="AA231" s="655"/>
      <c r="AB231" s="655"/>
      <c r="AC231" s="655"/>
      <c r="AD231" s="655"/>
      <c r="AE231" s="655"/>
      <c r="AF231" s="655"/>
      <c r="AG231" s="655"/>
      <c r="AH231" s="655"/>
      <c r="AI231" s="655"/>
      <c r="AJ231" s="655"/>
    </row>
    <row r="232" spans="1:36" x14ac:dyDescent="0.25">
      <c r="A232" s="332" t="s">
        <v>187</v>
      </c>
      <c r="B232" s="333"/>
      <c r="C232" s="334"/>
      <c r="D232" s="335"/>
      <c r="E232" s="335"/>
      <c r="Q232" s="655"/>
      <c r="R232" s="655"/>
      <c r="S232" s="655"/>
      <c r="T232" s="655"/>
      <c r="U232" s="655"/>
      <c r="V232" s="655"/>
      <c r="W232" s="655"/>
      <c r="X232" s="655"/>
      <c r="Y232" s="655"/>
      <c r="Z232" s="655"/>
      <c r="AA232" s="655"/>
      <c r="AB232" s="655"/>
      <c r="AC232" s="655"/>
      <c r="AD232" s="655"/>
      <c r="AE232" s="655"/>
      <c r="AF232" s="655"/>
      <c r="AG232" s="655"/>
      <c r="AH232" s="655"/>
      <c r="AI232" s="655"/>
      <c r="AJ232" s="655"/>
    </row>
    <row r="233" spans="1:36" x14ac:dyDescent="0.25">
      <c r="A233" s="326" t="s">
        <v>149</v>
      </c>
      <c r="B233" s="327"/>
      <c r="C233" s="328"/>
      <c r="D233" s="320"/>
      <c r="E233" s="320"/>
      <c r="Q233" s="655"/>
      <c r="R233" s="655"/>
      <c r="S233" s="655"/>
      <c r="T233" s="655"/>
      <c r="U233" s="655"/>
      <c r="V233" s="655"/>
      <c r="W233" s="655"/>
      <c r="X233" s="655"/>
      <c r="Y233" s="655"/>
      <c r="Z233" s="655"/>
      <c r="AA233" s="655"/>
      <c r="AB233" s="655"/>
      <c r="AC233" s="655"/>
      <c r="AD233" s="655"/>
      <c r="AE233" s="655"/>
      <c r="AF233" s="655"/>
      <c r="AG233" s="655"/>
      <c r="AH233" s="655"/>
      <c r="AI233" s="655"/>
      <c r="AJ233" s="655"/>
    </row>
    <row r="234" spans="1:36" x14ac:dyDescent="0.25">
      <c r="A234" s="343" t="s">
        <v>156</v>
      </c>
      <c r="B234" s="344"/>
      <c r="C234" s="345"/>
      <c r="D234" s="346"/>
      <c r="E234" s="346"/>
      <c r="Q234" s="655"/>
      <c r="R234" s="655"/>
      <c r="S234" s="655"/>
      <c r="T234" s="655"/>
      <c r="U234" s="655"/>
      <c r="V234" s="655"/>
      <c r="W234" s="655"/>
      <c r="X234" s="655"/>
      <c r="Y234" s="655"/>
      <c r="Z234" s="655"/>
      <c r="AA234" s="655"/>
      <c r="AB234" s="655"/>
      <c r="AC234" s="655"/>
      <c r="AD234" s="655"/>
      <c r="AE234" s="655"/>
      <c r="AF234" s="655"/>
      <c r="AG234" s="655"/>
      <c r="AH234" s="655"/>
      <c r="AI234" s="655"/>
      <c r="AJ234" s="655"/>
    </row>
    <row r="235" spans="1:36" x14ac:dyDescent="0.25">
      <c r="A235" s="343" t="s">
        <v>142</v>
      </c>
      <c r="B235" s="344"/>
      <c r="C235" s="345"/>
      <c r="D235" s="346"/>
      <c r="E235" s="346"/>
      <c r="Q235" s="655"/>
      <c r="R235" s="655"/>
      <c r="S235" s="655"/>
      <c r="T235" s="655"/>
      <c r="U235" s="655"/>
      <c r="V235" s="655"/>
      <c r="W235" s="655"/>
      <c r="X235" s="655"/>
      <c r="Y235" s="655"/>
      <c r="Z235" s="655"/>
      <c r="AA235" s="655"/>
      <c r="AB235" s="655"/>
      <c r="AC235" s="655"/>
      <c r="AD235" s="655"/>
      <c r="AE235" s="655"/>
      <c r="AF235" s="655"/>
      <c r="AG235" s="655"/>
      <c r="AH235" s="655"/>
      <c r="AI235" s="655"/>
      <c r="AJ235" s="655"/>
    </row>
    <row r="236" spans="1:36" ht="15.75" thickBot="1" x14ac:dyDescent="0.3">
      <c r="A236" s="329" t="s">
        <v>125</v>
      </c>
      <c r="B236" s="330"/>
      <c r="C236" s="331"/>
      <c r="D236" s="321"/>
      <c r="E236" s="321"/>
      <c r="Q236" s="655"/>
      <c r="R236" s="655"/>
      <c r="S236" s="655"/>
      <c r="T236" s="655"/>
      <c r="U236" s="655"/>
      <c r="V236" s="655"/>
      <c r="W236" s="655"/>
      <c r="X236" s="655"/>
      <c r="Y236" s="655"/>
      <c r="Z236" s="655"/>
      <c r="AA236" s="655"/>
      <c r="AB236" s="655"/>
      <c r="AC236" s="655"/>
      <c r="AD236" s="655"/>
      <c r="AE236" s="655"/>
      <c r="AF236" s="655"/>
      <c r="AG236" s="655"/>
      <c r="AH236" s="655"/>
      <c r="AI236" s="655"/>
      <c r="AJ236" s="655"/>
    </row>
    <row r="237" spans="1:36" ht="15.75" thickBot="1" x14ac:dyDescent="0.3">
      <c r="Q237" s="655"/>
      <c r="R237" s="655"/>
      <c r="S237" s="655"/>
      <c r="T237" s="655"/>
      <c r="U237" s="655"/>
      <c r="V237" s="655"/>
      <c r="W237" s="655"/>
      <c r="X237" s="655"/>
      <c r="Y237" s="655"/>
      <c r="Z237" s="655"/>
      <c r="AA237" s="655"/>
      <c r="AB237" s="655"/>
      <c r="AC237" s="655"/>
      <c r="AD237" s="655"/>
      <c r="AE237" s="655"/>
      <c r="AF237" s="655"/>
      <c r="AG237" s="655"/>
      <c r="AH237" s="655"/>
      <c r="AI237" s="655"/>
      <c r="AJ237" s="655"/>
    </row>
    <row r="238" spans="1:36" ht="15.75" thickBot="1" x14ac:dyDescent="0.3">
      <c r="A238" s="352" t="s">
        <v>157</v>
      </c>
      <c r="B238" s="353"/>
      <c r="C238" s="353"/>
      <c r="D238" s="353"/>
      <c r="E238" s="354"/>
      <c r="Q238" s="655"/>
      <c r="R238" s="655"/>
      <c r="S238" s="655"/>
      <c r="T238" s="655"/>
      <c r="U238" s="655"/>
      <c r="V238" s="655"/>
      <c r="W238" s="655"/>
      <c r="X238" s="655"/>
      <c r="Y238" s="655"/>
      <c r="Z238" s="655"/>
      <c r="AA238" s="655"/>
      <c r="AB238" s="655"/>
      <c r="AC238" s="655"/>
      <c r="AD238" s="655"/>
      <c r="AE238" s="655"/>
      <c r="AF238" s="655"/>
      <c r="AG238" s="655"/>
      <c r="AH238" s="655"/>
      <c r="AI238" s="655"/>
      <c r="AJ238" s="655"/>
    </row>
    <row r="239" spans="1:36" ht="15.75" thickBot="1" x14ac:dyDescent="0.3">
      <c r="A239" s="352" t="s">
        <v>143</v>
      </c>
      <c r="B239" s="353"/>
      <c r="C239" s="354"/>
      <c r="D239" s="355" t="s">
        <v>126</v>
      </c>
      <c r="E239" s="355" t="s">
        <v>144</v>
      </c>
      <c r="F239" s="355" t="s">
        <v>36</v>
      </c>
      <c r="Q239" s="655"/>
      <c r="R239" s="655"/>
      <c r="S239" s="655"/>
      <c r="T239" s="655"/>
      <c r="U239" s="655"/>
      <c r="V239" s="655"/>
      <c r="W239" s="655"/>
      <c r="X239" s="655"/>
      <c r="Y239" s="655"/>
      <c r="Z239" s="655"/>
      <c r="AA239" s="655"/>
      <c r="AB239" s="655"/>
      <c r="AC239" s="655"/>
      <c r="AD239" s="655"/>
      <c r="AE239" s="655"/>
      <c r="AF239" s="655"/>
      <c r="AG239" s="655"/>
      <c r="AH239" s="655"/>
      <c r="AI239" s="655"/>
      <c r="AJ239" s="655"/>
    </row>
    <row r="240" spans="1:36" x14ac:dyDescent="0.25">
      <c r="A240" s="332" t="s">
        <v>158</v>
      </c>
      <c r="B240" s="333"/>
      <c r="C240" s="334"/>
      <c r="D240" s="335"/>
      <c r="E240" s="335"/>
      <c r="F240" s="366"/>
      <c r="Q240" s="655"/>
      <c r="R240" s="655"/>
      <c r="S240" s="655"/>
      <c r="T240" s="655"/>
      <c r="U240" s="655"/>
      <c r="V240" s="655"/>
      <c r="W240" s="655"/>
      <c r="X240" s="655"/>
      <c r="Y240" s="655"/>
      <c r="Z240" s="655"/>
      <c r="AA240" s="655"/>
      <c r="AB240" s="655"/>
      <c r="AC240" s="655"/>
      <c r="AD240" s="655"/>
      <c r="AE240" s="655"/>
      <c r="AF240" s="655"/>
      <c r="AG240" s="655"/>
      <c r="AH240" s="655"/>
      <c r="AI240" s="655"/>
      <c r="AJ240" s="655"/>
    </row>
    <row r="241" spans="1:36" x14ac:dyDescent="0.25">
      <c r="A241" s="332" t="s">
        <v>159</v>
      </c>
      <c r="B241" s="327"/>
      <c r="C241" s="328"/>
      <c r="D241" s="320"/>
      <c r="E241" s="320"/>
      <c r="F241" s="367"/>
      <c r="Q241" s="655"/>
      <c r="R241" s="655"/>
      <c r="S241" s="655"/>
      <c r="T241" s="655"/>
      <c r="U241" s="655"/>
      <c r="V241" s="655"/>
      <c r="W241" s="655"/>
      <c r="X241" s="655"/>
      <c r="Y241" s="655"/>
      <c r="Z241" s="655"/>
      <c r="AA241" s="655"/>
      <c r="AB241" s="655"/>
      <c r="AC241" s="655"/>
      <c r="AD241" s="655"/>
      <c r="AE241" s="655"/>
      <c r="AF241" s="655"/>
      <c r="AG241" s="655"/>
      <c r="AH241" s="655"/>
      <c r="AI241" s="655"/>
      <c r="AJ241" s="655"/>
    </row>
    <row r="242" spans="1:36" x14ac:dyDescent="0.25">
      <c r="A242" s="343" t="s">
        <v>196</v>
      </c>
      <c r="B242" s="344"/>
      <c r="C242" s="345"/>
      <c r="D242" s="346"/>
      <c r="E242" s="346"/>
      <c r="F242" s="368"/>
      <c r="Q242" s="655"/>
      <c r="R242" s="655"/>
      <c r="S242" s="655"/>
      <c r="T242" s="655"/>
      <c r="U242" s="655"/>
      <c r="V242" s="655"/>
      <c r="W242" s="655"/>
      <c r="X242" s="655"/>
      <c r="Y242" s="655"/>
      <c r="Z242" s="655"/>
      <c r="AA242" s="655"/>
      <c r="AB242" s="655"/>
      <c r="AC242" s="655"/>
      <c r="AD242" s="655"/>
      <c r="AE242" s="655"/>
      <c r="AF242" s="655"/>
      <c r="AG242" s="655"/>
      <c r="AH242" s="655"/>
      <c r="AI242" s="655"/>
      <c r="AJ242" s="655"/>
    </row>
    <row r="243" spans="1:36" x14ac:dyDescent="0.25">
      <c r="A243" s="343"/>
      <c r="B243" s="344"/>
      <c r="C243" s="345"/>
      <c r="D243" s="346"/>
      <c r="E243" s="346"/>
      <c r="F243" s="368"/>
      <c r="Q243" s="655"/>
      <c r="R243" s="655"/>
      <c r="S243" s="655"/>
      <c r="T243" s="655"/>
      <c r="U243" s="655"/>
      <c r="V243" s="655"/>
      <c r="W243" s="655"/>
      <c r="X243" s="655"/>
      <c r="Y243" s="655"/>
      <c r="Z243" s="655"/>
      <c r="AA243" s="655"/>
      <c r="AB243" s="655"/>
      <c r="AC243" s="655"/>
      <c r="AD243" s="655"/>
      <c r="AE243" s="655"/>
      <c r="AF243" s="655"/>
      <c r="AG243" s="655"/>
      <c r="AH243" s="655"/>
      <c r="AI243" s="655"/>
      <c r="AJ243" s="655"/>
    </row>
    <row r="244" spans="1:36" ht="15.75" thickBot="1" x14ac:dyDescent="0.3">
      <c r="A244" s="343"/>
      <c r="B244" s="344"/>
      <c r="C244" s="345"/>
      <c r="D244" s="346"/>
      <c r="E244" s="346"/>
      <c r="F244" s="368"/>
      <c r="Q244" s="655"/>
      <c r="R244" s="655"/>
      <c r="S244" s="655"/>
      <c r="T244" s="655"/>
      <c r="U244" s="655"/>
      <c r="V244" s="655"/>
      <c r="W244" s="655"/>
      <c r="X244" s="655"/>
      <c r="Y244" s="655"/>
      <c r="Z244" s="655"/>
      <c r="AA244" s="655"/>
      <c r="AB244" s="655"/>
      <c r="AC244" s="655"/>
      <c r="AD244" s="655"/>
      <c r="AE244" s="655"/>
      <c r="AF244" s="655"/>
      <c r="AG244" s="655"/>
      <c r="AH244" s="655"/>
      <c r="AI244" s="655"/>
      <c r="AJ244" s="655"/>
    </row>
    <row r="245" spans="1:36" ht="15.75" thickBot="1" x14ac:dyDescent="0.3">
      <c r="A245" s="336" t="s">
        <v>197</v>
      </c>
      <c r="B245" s="197"/>
      <c r="C245" s="197"/>
      <c r="D245" s="364"/>
      <c r="E245" s="365"/>
      <c r="F245" s="369"/>
      <c r="Q245" s="655"/>
      <c r="R245" s="655"/>
      <c r="S245" s="655"/>
      <c r="T245" s="655"/>
      <c r="U245" s="655"/>
      <c r="V245" s="655"/>
      <c r="W245" s="655"/>
      <c r="X245" s="655"/>
      <c r="Y245" s="655"/>
      <c r="Z245" s="655"/>
      <c r="AA245" s="655"/>
      <c r="AB245" s="655"/>
      <c r="AC245" s="655"/>
      <c r="AD245" s="655"/>
      <c r="AE245" s="655"/>
      <c r="AF245" s="655"/>
      <c r="AG245" s="655"/>
      <c r="AH245" s="655"/>
      <c r="AI245" s="655"/>
      <c r="AJ245" s="655"/>
    </row>
    <row r="246" spans="1:36" ht="15.75" thickBot="1" x14ac:dyDescent="0.3">
      <c r="A246" s="336" t="s">
        <v>198</v>
      </c>
      <c r="B246" s="197"/>
      <c r="C246" s="197"/>
      <c r="D246" s="364"/>
      <c r="E246" s="365"/>
      <c r="F246" s="369"/>
      <c r="Q246" s="655"/>
      <c r="R246" s="655"/>
      <c r="S246" s="655"/>
      <c r="T246" s="655"/>
      <c r="U246" s="655"/>
      <c r="V246" s="655"/>
      <c r="W246" s="655"/>
      <c r="X246" s="655"/>
      <c r="Y246" s="655"/>
      <c r="Z246" s="655"/>
      <c r="AA246" s="655"/>
      <c r="AB246" s="655"/>
      <c r="AC246" s="655"/>
      <c r="AD246" s="655"/>
      <c r="AE246" s="655"/>
      <c r="AF246" s="655"/>
      <c r="AG246" s="655"/>
      <c r="AH246" s="655"/>
      <c r="AI246" s="655"/>
      <c r="AJ246" s="655"/>
    </row>
    <row r="247" spans="1:36" x14ac:dyDescent="0.25">
      <c r="A247" s="361" t="s">
        <v>199</v>
      </c>
      <c r="B247" s="196"/>
      <c r="C247" s="362"/>
      <c r="D247" s="363"/>
      <c r="E247" s="363"/>
      <c r="F247" s="370"/>
      <c r="Q247" s="655"/>
      <c r="R247" s="655"/>
      <c r="S247" s="655"/>
      <c r="T247" s="655"/>
      <c r="U247" s="655"/>
      <c r="V247" s="655"/>
      <c r="W247" s="655"/>
      <c r="X247" s="655"/>
      <c r="Y247" s="655"/>
      <c r="Z247" s="655"/>
      <c r="AA247" s="655"/>
      <c r="AB247" s="655"/>
      <c r="AC247" s="655"/>
      <c r="AD247" s="655"/>
      <c r="AE247" s="655"/>
      <c r="AF247" s="655"/>
      <c r="AG247" s="655"/>
      <c r="AH247" s="655"/>
      <c r="AI247" s="655"/>
      <c r="AJ247" s="655"/>
    </row>
    <row r="248" spans="1:36" ht="15.75" thickBot="1" x14ac:dyDescent="0.3">
      <c r="A248" s="329"/>
      <c r="B248" s="330"/>
      <c r="C248" s="331"/>
      <c r="D248" s="321"/>
      <c r="E248" s="321"/>
      <c r="F248" s="321"/>
      <c r="Q248" s="655"/>
      <c r="R248" s="655"/>
      <c r="S248" s="655"/>
      <c r="T248" s="655"/>
      <c r="U248" s="655"/>
      <c r="V248" s="655"/>
      <c r="W248" s="655"/>
      <c r="X248" s="655"/>
      <c r="Y248" s="655"/>
      <c r="Z248" s="655"/>
      <c r="AA248" s="655"/>
      <c r="AB248" s="655"/>
      <c r="AC248" s="655"/>
      <c r="AD248" s="655"/>
      <c r="AE248" s="655"/>
      <c r="AF248" s="655"/>
      <c r="AG248" s="655"/>
      <c r="AH248" s="655"/>
      <c r="AI248" s="655"/>
      <c r="AJ248" s="655"/>
    </row>
    <row r="249" spans="1:36" ht="15.75" thickBot="1" x14ac:dyDescent="0.3">
      <c r="Q249" s="655"/>
      <c r="R249" s="655"/>
      <c r="S249" s="655"/>
      <c r="T249" s="655"/>
      <c r="U249" s="655"/>
      <c r="V249" s="655"/>
      <c r="W249" s="655"/>
      <c r="X249" s="655"/>
      <c r="Y249" s="655"/>
      <c r="Z249" s="655"/>
      <c r="AA249" s="655"/>
      <c r="AB249" s="655"/>
      <c r="AC249" s="655"/>
      <c r="AD249" s="655"/>
      <c r="AE249" s="655"/>
      <c r="AF249" s="655"/>
      <c r="AG249" s="655"/>
      <c r="AH249" s="655"/>
      <c r="AI249" s="655"/>
      <c r="AJ249" s="655"/>
    </row>
    <row r="250" spans="1:36" ht="15.75" thickBot="1" x14ac:dyDescent="0.3">
      <c r="A250" s="352" t="s">
        <v>160</v>
      </c>
      <c r="B250" s="353"/>
      <c r="C250" s="353"/>
      <c r="D250" s="353"/>
      <c r="E250" s="354"/>
      <c r="Q250" s="655"/>
      <c r="R250" s="655"/>
      <c r="S250" s="655"/>
      <c r="T250" s="655"/>
      <c r="U250" s="655"/>
      <c r="V250" s="655"/>
      <c r="W250" s="655"/>
      <c r="X250" s="655"/>
      <c r="Y250" s="655"/>
      <c r="Z250" s="655"/>
      <c r="AA250" s="655"/>
      <c r="AB250" s="655"/>
      <c r="AC250" s="655"/>
      <c r="AD250" s="655"/>
      <c r="AE250" s="655"/>
      <c r="AF250" s="655"/>
      <c r="AG250" s="655"/>
      <c r="AH250" s="655"/>
      <c r="AI250" s="655"/>
      <c r="AJ250" s="655"/>
    </row>
    <row r="251" spans="1:36" ht="15.75" thickBot="1" x14ac:dyDescent="0.3">
      <c r="A251" s="352" t="s">
        <v>143</v>
      </c>
      <c r="B251" s="353"/>
      <c r="C251" s="354"/>
      <c r="D251" s="355" t="s">
        <v>126</v>
      </c>
      <c r="E251" s="355" t="s">
        <v>144</v>
      </c>
      <c r="Q251" s="655"/>
      <c r="R251" s="655"/>
      <c r="S251" s="655"/>
      <c r="T251" s="655"/>
      <c r="U251" s="655"/>
      <c r="V251" s="655"/>
      <c r="W251" s="655"/>
      <c r="X251" s="655"/>
      <c r="Y251" s="655"/>
      <c r="Z251" s="655"/>
      <c r="AA251" s="655"/>
      <c r="AB251" s="655"/>
      <c r="AC251" s="655"/>
      <c r="AD251" s="655"/>
      <c r="AE251" s="655"/>
      <c r="AF251" s="655"/>
      <c r="AG251" s="655"/>
      <c r="AH251" s="655"/>
      <c r="AI251" s="655"/>
      <c r="AJ251" s="655"/>
    </row>
    <row r="252" spans="1:36" x14ac:dyDescent="0.25">
      <c r="A252" s="332" t="s">
        <v>207</v>
      </c>
      <c r="B252" s="333"/>
      <c r="C252" s="334"/>
      <c r="D252" s="335"/>
      <c r="E252" s="335"/>
      <c r="Q252" s="655"/>
      <c r="R252" s="655"/>
      <c r="S252" s="655"/>
      <c r="T252" s="655"/>
      <c r="U252" s="655"/>
      <c r="V252" s="655"/>
      <c r="W252" s="655"/>
      <c r="X252" s="655"/>
      <c r="Y252" s="655"/>
      <c r="Z252" s="655"/>
      <c r="AA252" s="655"/>
      <c r="AB252" s="655"/>
      <c r="AC252" s="655"/>
      <c r="AD252" s="655"/>
      <c r="AE252" s="655"/>
      <c r="AF252" s="655"/>
      <c r="AG252" s="655"/>
      <c r="AH252" s="655"/>
      <c r="AI252" s="655"/>
      <c r="AJ252" s="655"/>
    </row>
    <row r="253" spans="1:36" ht="15.75" thickBot="1" x14ac:dyDescent="0.3">
      <c r="A253" s="270"/>
      <c r="B253" s="196"/>
      <c r="C253" s="196"/>
      <c r="D253" s="325"/>
      <c r="E253" s="325"/>
      <c r="F253" s="371"/>
      <c r="Q253" s="655"/>
      <c r="R253" s="655"/>
      <c r="S253" s="655"/>
      <c r="T253" s="655"/>
      <c r="U253" s="655"/>
      <c r="V253" s="655"/>
      <c r="W253" s="655"/>
      <c r="X253" s="655"/>
      <c r="Y253" s="655"/>
      <c r="Z253" s="655"/>
      <c r="AA253" s="655"/>
      <c r="AB253" s="655"/>
      <c r="AC253" s="655"/>
      <c r="AD253" s="655"/>
      <c r="AE253" s="655"/>
      <c r="AF253" s="655"/>
      <c r="AG253" s="655"/>
      <c r="AH253" s="655"/>
      <c r="AI253" s="655"/>
      <c r="AJ253" s="655"/>
    </row>
    <row r="254" spans="1:36" ht="15.75" thickBot="1" x14ac:dyDescent="0.3">
      <c r="A254" s="352" t="s">
        <v>161</v>
      </c>
      <c r="B254" s="353"/>
      <c r="C254" s="353"/>
      <c r="D254" s="353"/>
      <c r="E254" s="354"/>
      <c r="Q254" s="655"/>
      <c r="R254" s="655"/>
      <c r="S254" s="655"/>
      <c r="T254" s="655"/>
      <c r="U254" s="655"/>
      <c r="V254" s="655"/>
      <c r="W254" s="655"/>
      <c r="X254" s="655"/>
      <c r="Y254" s="655"/>
      <c r="Z254" s="655"/>
      <c r="AA254" s="655"/>
      <c r="AB254" s="655"/>
      <c r="AC254" s="655"/>
      <c r="AD254" s="655"/>
      <c r="AE254" s="655"/>
      <c r="AF254" s="655"/>
      <c r="AG254" s="655"/>
      <c r="AH254" s="655"/>
      <c r="AI254" s="655"/>
      <c r="AJ254" s="655"/>
    </row>
    <row r="255" spans="1:36" ht="15.75" thickBot="1" x14ac:dyDescent="0.3">
      <c r="A255" s="352" t="s">
        <v>143</v>
      </c>
      <c r="B255" s="353"/>
      <c r="C255" s="354"/>
      <c r="D255" s="355" t="s">
        <v>126</v>
      </c>
      <c r="E255" s="355" t="s">
        <v>144</v>
      </c>
      <c r="F255" s="355" t="s">
        <v>162</v>
      </c>
      <c r="G255" s="355" t="s">
        <v>164</v>
      </c>
      <c r="Q255" s="655"/>
      <c r="R255" s="655"/>
      <c r="S255" s="655"/>
      <c r="T255" s="655"/>
      <c r="U255" s="655"/>
      <c r="V255" s="655"/>
      <c r="W255" s="655"/>
      <c r="X255" s="655"/>
      <c r="Y255" s="655"/>
      <c r="Z255" s="655"/>
      <c r="AA255" s="655"/>
      <c r="AB255" s="655"/>
      <c r="AC255" s="655"/>
      <c r="AD255" s="655"/>
      <c r="AE255" s="655"/>
      <c r="AF255" s="655"/>
      <c r="AG255" s="655"/>
      <c r="AH255" s="655"/>
      <c r="AI255" s="655"/>
      <c r="AJ255" s="655"/>
    </row>
    <row r="256" spans="1:36" x14ac:dyDescent="0.25">
      <c r="A256" s="317" t="s">
        <v>213</v>
      </c>
      <c r="B256" s="318"/>
      <c r="C256" s="318"/>
      <c r="D256" s="373"/>
      <c r="E256" s="373"/>
      <c r="F256" s="374"/>
      <c r="G256" s="375"/>
      <c r="Q256" s="655"/>
      <c r="R256" s="655"/>
      <c r="S256" s="655"/>
      <c r="T256" s="655"/>
      <c r="U256" s="655"/>
      <c r="V256" s="655"/>
      <c r="W256" s="655"/>
      <c r="X256" s="655"/>
      <c r="Y256" s="655"/>
      <c r="Z256" s="655"/>
      <c r="AA256" s="655"/>
      <c r="AB256" s="655"/>
      <c r="AC256" s="655"/>
      <c r="AD256" s="655"/>
      <c r="AE256" s="655"/>
      <c r="AF256" s="655"/>
      <c r="AG256" s="655"/>
      <c r="AH256" s="655"/>
      <c r="AI256" s="655"/>
      <c r="AJ256" s="655"/>
    </row>
    <row r="257" spans="1:36" ht="15.75" thickBot="1" x14ac:dyDescent="0.3">
      <c r="A257" s="379" t="s">
        <v>163</v>
      </c>
      <c r="B257" s="195"/>
      <c r="C257" s="195"/>
      <c r="D257" s="380"/>
      <c r="E257" s="380"/>
      <c r="F257" s="381"/>
      <c r="G257" s="382"/>
      <c r="Q257" s="655"/>
      <c r="R257" s="655"/>
      <c r="S257" s="655"/>
      <c r="T257" s="655"/>
      <c r="U257" s="655"/>
      <c r="V257" s="655"/>
      <c r="W257" s="655"/>
      <c r="X257" s="655"/>
      <c r="Y257" s="655"/>
      <c r="Z257" s="655"/>
      <c r="AA257" s="655"/>
      <c r="AB257" s="655"/>
      <c r="AC257" s="655"/>
      <c r="AD257" s="655"/>
      <c r="AE257" s="655"/>
      <c r="AF257" s="655"/>
      <c r="AG257" s="655"/>
      <c r="AH257" s="655"/>
      <c r="AI257" s="655"/>
      <c r="AJ257" s="655"/>
    </row>
    <row r="258" spans="1:36" x14ac:dyDescent="0.25">
      <c r="A258" s="317" t="s">
        <v>200</v>
      </c>
      <c r="B258" s="318"/>
      <c r="C258" s="318"/>
      <c r="D258" s="373"/>
      <c r="E258" s="373"/>
      <c r="F258" s="383"/>
      <c r="G258" s="384"/>
      <c r="Q258" s="655"/>
      <c r="R258" s="655"/>
      <c r="S258" s="655"/>
      <c r="T258" s="655"/>
      <c r="U258" s="655"/>
      <c r="V258" s="655"/>
      <c r="W258" s="655"/>
      <c r="X258" s="655"/>
      <c r="Y258" s="655"/>
      <c r="Z258" s="655"/>
      <c r="AA258" s="655"/>
      <c r="AB258" s="655"/>
      <c r="AC258" s="655"/>
      <c r="AD258" s="655"/>
      <c r="AE258" s="655"/>
      <c r="AF258" s="655"/>
      <c r="AG258" s="655"/>
      <c r="AH258" s="655"/>
      <c r="AI258" s="655"/>
      <c r="AJ258" s="655"/>
    </row>
    <row r="259" spans="1:36" x14ac:dyDescent="0.25">
      <c r="A259" s="319" t="s">
        <v>213</v>
      </c>
      <c r="B259" s="184"/>
      <c r="C259" s="184"/>
      <c r="D259" s="376"/>
      <c r="E259" s="376"/>
      <c r="F259" s="274"/>
      <c r="G259" s="377"/>
      <c r="Q259" s="655"/>
      <c r="R259" s="655"/>
      <c r="S259" s="655"/>
      <c r="T259" s="655"/>
      <c r="U259" s="655"/>
      <c r="V259" s="655"/>
      <c r="W259" s="655"/>
      <c r="X259" s="655"/>
      <c r="Y259" s="655"/>
      <c r="Z259" s="655"/>
      <c r="AA259" s="655"/>
      <c r="AB259" s="655"/>
      <c r="AC259" s="655"/>
      <c r="AD259" s="655"/>
      <c r="AE259" s="655"/>
      <c r="AF259" s="655"/>
      <c r="AG259" s="655"/>
      <c r="AH259" s="655"/>
      <c r="AI259" s="655"/>
      <c r="AJ259" s="655"/>
    </row>
    <row r="260" spans="1:36" x14ac:dyDescent="0.25">
      <c r="A260" s="319" t="s">
        <v>163</v>
      </c>
      <c r="B260" s="184"/>
      <c r="C260" s="184"/>
      <c r="D260" s="376"/>
      <c r="E260" s="376"/>
      <c r="F260" s="274"/>
      <c r="G260" s="377"/>
      <c r="Q260" s="655"/>
      <c r="R260" s="655"/>
      <c r="S260" s="655"/>
      <c r="T260" s="655"/>
      <c r="U260" s="655"/>
      <c r="V260" s="655"/>
      <c r="W260" s="655"/>
      <c r="X260" s="655"/>
      <c r="Y260" s="655"/>
      <c r="Z260" s="655"/>
      <c r="AA260" s="655"/>
      <c r="AB260" s="655"/>
      <c r="AC260" s="655"/>
      <c r="AD260" s="655"/>
      <c r="AE260" s="655"/>
      <c r="AF260" s="655"/>
      <c r="AG260" s="655"/>
      <c r="AH260" s="655"/>
      <c r="AI260" s="655"/>
      <c r="AJ260" s="655"/>
    </row>
    <row r="261" spans="1:36" x14ac:dyDescent="0.25">
      <c r="A261" s="319" t="s">
        <v>201</v>
      </c>
      <c r="B261" s="184"/>
      <c r="C261" s="184"/>
      <c r="D261" s="376"/>
      <c r="E261" s="376"/>
      <c r="F261" s="274"/>
      <c r="G261" s="377"/>
      <c r="Q261" s="655"/>
      <c r="R261" s="655"/>
      <c r="S261" s="655"/>
      <c r="T261" s="655"/>
      <c r="U261" s="655"/>
      <c r="V261" s="655"/>
      <c r="W261" s="655"/>
      <c r="X261" s="655"/>
      <c r="Y261" s="655"/>
      <c r="Z261" s="655"/>
      <c r="AA261" s="655"/>
      <c r="AB261" s="655"/>
      <c r="AC261" s="655"/>
      <c r="AD261" s="655"/>
      <c r="AE261" s="655"/>
      <c r="AF261" s="655"/>
      <c r="AG261" s="655"/>
      <c r="AH261" s="655"/>
      <c r="AI261" s="655"/>
      <c r="AJ261" s="655"/>
    </row>
    <row r="262" spans="1:36" x14ac:dyDescent="0.25">
      <c r="A262" s="401" t="s">
        <v>202</v>
      </c>
      <c r="B262" s="402"/>
      <c r="C262" s="402"/>
      <c r="D262" s="403"/>
      <c r="E262" s="404"/>
      <c r="F262" s="405"/>
      <c r="G262" s="370"/>
      <c r="Q262" s="655"/>
      <c r="R262" s="655"/>
      <c r="S262" s="655"/>
      <c r="T262" s="655"/>
      <c r="U262" s="655"/>
      <c r="V262" s="655"/>
      <c r="W262" s="655"/>
      <c r="X262" s="655"/>
      <c r="Y262" s="655"/>
      <c r="Z262" s="655"/>
      <c r="AA262" s="655"/>
      <c r="AB262" s="655"/>
      <c r="AC262" s="655"/>
      <c r="AD262" s="655"/>
      <c r="AE262" s="655"/>
      <c r="AF262" s="655"/>
      <c r="AG262" s="655"/>
      <c r="AH262" s="655"/>
      <c r="AI262" s="655"/>
      <c r="AJ262" s="655"/>
    </row>
    <row r="263" spans="1:36" ht="15.75" thickBot="1" x14ac:dyDescent="0.3">
      <c r="A263" s="270"/>
      <c r="B263" s="196"/>
      <c r="C263" s="196"/>
      <c r="D263" s="398"/>
      <c r="E263" s="325"/>
      <c r="F263" s="399"/>
      <c r="G263" s="400"/>
      <c r="H263" s="526"/>
      <c r="I263" s="172"/>
      <c r="J263" s="172"/>
      <c r="K263" s="172"/>
      <c r="L263" s="172"/>
      <c r="M263" s="172"/>
      <c r="N263" s="172"/>
      <c r="O263" s="172"/>
      <c r="Q263" s="655"/>
      <c r="R263" s="655"/>
      <c r="S263" s="655"/>
      <c r="T263" s="655"/>
      <c r="U263" s="655"/>
      <c r="V263" s="655"/>
      <c r="W263" s="655"/>
      <c r="X263" s="655"/>
      <c r="Y263" s="655"/>
      <c r="Z263" s="655"/>
      <c r="AA263" s="655"/>
      <c r="AB263" s="655"/>
      <c r="AC263" s="655"/>
      <c r="AD263" s="655"/>
      <c r="AE263" s="655"/>
      <c r="AF263" s="655"/>
      <c r="AG263" s="655"/>
      <c r="AH263" s="655"/>
      <c r="AI263" s="655"/>
      <c r="AJ263" s="655"/>
    </row>
    <row r="264" spans="1:36" ht="27" thickBot="1" x14ac:dyDescent="0.45">
      <c r="A264" s="474" t="str">
        <f>+Experiencia!B17</f>
        <v>003</v>
      </c>
      <c r="B264" s="475"/>
      <c r="C264" s="475"/>
      <c r="D264" s="475"/>
      <c r="E264" s="475"/>
      <c r="F264" s="475"/>
      <c r="G264" s="475"/>
      <c r="H264" s="527"/>
      <c r="I264" s="475"/>
      <c r="J264" s="475"/>
      <c r="K264" s="475"/>
      <c r="L264" s="475"/>
      <c r="M264" s="475"/>
      <c r="N264" s="475"/>
      <c r="O264" s="475"/>
      <c r="P264" s="476"/>
      <c r="Q264" s="655"/>
      <c r="R264" s="655"/>
      <c r="S264" s="655"/>
      <c r="T264" s="655"/>
      <c r="U264" s="655"/>
      <c r="V264" s="655"/>
      <c r="W264" s="655"/>
      <c r="X264" s="655"/>
      <c r="Y264" s="655"/>
      <c r="Z264" s="655"/>
      <c r="AA264" s="655"/>
      <c r="AB264" s="655"/>
      <c r="AC264" s="655"/>
      <c r="AD264" s="655"/>
      <c r="AE264" s="655"/>
      <c r="AF264" s="655"/>
      <c r="AG264" s="655"/>
      <c r="AH264" s="655"/>
      <c r="AI264" s="655"/>
      <c r="AJ264" s="655"/>
    </row>
    <row r="265" spans="1:36" s="163" customFormat="1" ht="15.75" thickBot="1" x14ac:dyDescent="0.3">
      <c r="A265" s="406" t="str">
        <f>+Experiencia!C17</f>
        <v>CONSORCIO CP- UNIVERSIDAD DE NARIÑO</v>
      </c>
      <c r="B265" s="396"/>
      <c r="C265" s="396"/>
      <c r="D265" s="396"/>
      <c r="E265" s="396"/>
      <c r="F265" s="396"/>
      <c r="G265" s="396"/>
      <c r="H265" s="524"/>
      <c r="I265" s="396"/>
      <c r="J265" s="396"/>
      <c r="K265" s="396"/>
      <c r="L265" s="396"/>
      <c r="M265" s="396"/>
      <c r="N265" s="396"/>
      <c r="O265" s="397"/>
      <c r="P265" s="170"/>
      <c r="Q265" s="656"/>
      <c r="R265" s="656"/>
      <c r="S265" s="656"/>
      <c r="T265" s="656"/>
      <c r="U265" s="655"/>
      <c r="V265" s="655"/>
      <c r="W265" s="655"/>
      <c r="X265" s="656"/>
      <c r="Y265" s="656"/>
      <c r="Z265" s="656"/>
      <c r="AA265" s="656"/>
      <c r="AB265" s="656"/>
      <c r="AC265" s="656"/>
      <c r="AD265" s="656"/>
      <c r="AE265" s="656"/>
      <c r="AF265" s="656"/>
      <c r="AG265" s="656"/>
      <c r="AH265" s="656"/>
      <c r="AI265" s="656"/>
      <c r="AJ265" s="656"/>
    </row>
    <row r="266" spans="1:36" s="169" customFormat="1" ht="36.75" x14ac:dyDescent="0.25">
      <c r="A266" s="180" t="s">
        <v>2</v>
      </c>
      <c r="B266" s="182" t="s">
        <v>189</v>
      </c>
      <c r="C266" s="181" t="s">
        <v>35</v>
      </c>
      <c r="D266" s="182" t="s">
        <v>96</v>
      </c>
      <c r="E266" s="182" t="s">
        <v>165</v>
      </c>
      <c r="F266" s="182" t="s">
        <v>97</v>
      </c>
      <c r="G266" s="182" t="s">
        <v>5</v>
      </c>
      <c r="H266" s="514" t="s">
        <v>99</v>
      </c>
      <c r="I266" s="182" t="s">
        <v>203</v>
      </c>
      <c r="J266" s="182" t="s">
        <v>141</v>
      </c>
      <c r="K266" s="182" t="s">
        <v>223</v>
      </c>
      <c r="L266" s="182" t="s">
        <v>204</v>
      </c>
      <c r="M266" s="182" t="s">
        <v>140</v>
      </c>
      <c r="N266" s="182" t="s">
        <v>214</v>
      </c>
      <c r="O266" s="182" t="s">
        <v>100</v>
      </c>
      <c r="P266" s="182" t="s">
        <v>94</v>
      </c>
      <c r="Q266" s="679"/>
      <c r="R266" s="657"/>
      <c r="S266" s="657"/>
      <c r="T266" s="657"/>
      <c r="U266" s="655"/>
      <c r="V266" s="655"/>
      <c r="W266" s="655"/>
      <c r="X266" s="657"/>
      <c r="Y266" s="657"/>
      <c r="Z266" s="657"/>
      <c r="AA266" s="657"/>
      <c r="AB266" s="657"/>
      <c r="AC266" s="657"/>
      <c r="AD266" s="657"/>
      <c r="AE266" s="657"/>
      <c r="AF266" s="657"/>
      <c r="AG266" s="657"/>
      <c r="AH266" s="657"/>
      <c r="AI266" s="657"/>
      <c r="AJ266" s="657"/>
    </row>
    <row r="267" spans="1:36" s="312" customFormat="1" ht="48.6" customHeight="1" x14ac:dyDescent="0.25">
      <c r="A267" s="305">
        <v>1</v>
      </c>
      <c r="B267" s="305"/>
      <c r="C267" s="305"/>
      <c r="D267" s="305"/>
      <c r="E267" s="305"/>
      <c r="F267" s="305"/>
      <c r="G267" s="305"/>
      <c r="H267" s="515"/>
      <c r="I267" s="313"/>
      <c r="J267" s="306"/>
      <c r="K267" s="307"/>
      <c r="L267" s="308"/>
      <c r="M267" s="308"/>
      <c r="N267" s="309"/>
      <c r="O267" s="309"/>
      <c r="P267" s="310"/>
      <c r="Q267" s="680"/>
      <c r="R267" s="660"/>
      <c r="S267" s="660"/>
      <c r="T267" s="660"/>
      <c r="U267" s="659"/>
      <c r="V267" s="659"/>
      <c r="W267" s="659"/>
      <c r="X267" s="660"/>
      <c r="Y267" s="660"/>
      <c r="Z267" s="660"/>
      <c r="AA267" s="660"/>
      <c r="AB267" s="660"/>
      <c r="AC267" s="660"/>
      <c r="AD267" s="660"/>
      <c r="AE267" s="660"/>
      <c r="AF267" s="660"/>
      <c r="AG267" s="660"/>
      <c r="AH267" s="660"/>
      <c r="AI267" s="660"/>
      <c r="AJ267" s="660"/>
    </row>
    <row r="268" spans="1:36" s="312" customFormat="1" ht="46.15" customHeight="1" x14ac:dyDescent="0.25">
      <c r="A268" s="305">
        <v>2</v>
      </c>
      <c r="B268" s="305"/>
      <c r="C268" s="305"/>
      <c r="D268" s="305"/>
      <c r="E268" s="305"/>
      <c r="F268" s="305"/>
      <c r="G268" s="305"/>
      <c r="H268" s="515"/>
      <c r="I268" s="313"/>
      <c r="J268" s="306"/>
      <c r="K268" s="307"/>
      <c r="L268" s="308"/>
      <c r="M268" s="308"/>
      <c r="N268" s="309"/>
      <c r="O268" s="309"/>
      <c r="P268" s="310"/>
      <c r="Q268" s="680"/>
      <c r="R268" s="660"/>
      <c r="S268" s="660"/>
      <c r="T268" s="660"/>
      <c r="U268" s="659"/>
      <c r="V268" s="659"/>
      <c r="W268" s="659"/>
      <c r="X268" s="660"/>
      <c r="Y268" s="660"/>
      <c r="Z268" s="660"/>
      <c r="AA268" s="660"/>
      <c r="AB268" s="660"/>
      <c r="AC268" s="660"/>
      <c r="AD268" s="660"/>
      <c r="AE268" s="660"/>
      <c r="AF268" s="660"/>
      <c r="AG268" s="660"/>
      <c r="AH268" s="660"/>
      <c r="AI268" s="660"/>
      <c r="AJ268" s="660"/>
    </row>
    <row r="269" spans="1:36" s="163" customFormat="1" ht="38.450000000000003" customHeight="1" x14ac:dyDescent="0.25">
      <c r="A269" s="183">
        <v>3</v>
      </c>
      <c r="B269" s="183"/>
      <c r="C269" s="183"/>
      <c r="D269" s="183"/>
      <c r="E269" s="183"/>
      <c r="F269" s="305"/>
      <c r="G269" s="186"/>
      <c r="H269" s="516"/>
      <c r="I269" s="304"/>
      <c r="J269" s="306"/>
      <c r="K269" s="305"/>
      <c r="L269" s="308"/>
      <c r="M269" s="308"/>
      <c r="N269" s="309"/>
      <c r="O269" s="309"/>
      <c r="P269" s="360"/>
      <c r="Q269" s="682"/>
      <c r="R269" s="683"/>
      <c r="S269" s="656"/>
      <c r="T269" s="656"/>
      <c r="U269" s="655"/>
      <c r="V269" s="655"/>
      <c r="W269" s="655"/>
      <c r="X269" s="656"/>
      <c r="Y269" s="656"/>
      <c r="Z269" s="656"/>
      <c r="AA269" s="656"/>
      <c r="AB269" s="656"/>
      <c r="AC269" s="656"/>
      <c r="AD269" s="656"/>
      <c r="AE269" s="656"/>
      <c r="AF269" s="656"/>
      <c r="AG269" s="656"/>
      <c r="AH269" s="656"/>
      <c r="AI269" s="656"/>
      <c r="AJ269" s="656"/>
    </row>
    <row r="270" spans="1:36" s="312" customFormat="1" ht="45.6" customHeight="1" x14ac:dyDescent="0.25">
      <c r="A270" s="305">
        <v>4</v>
      </c>
      <c r="B270" s="183"/>
      <c r="C270" s="183"/>
      <c r="D270" s="183"/>
      <c r="E270" s="183"/>
      <c r="F270" s="305"/>
      <c r="G270" s="186"/>
      <c r="H270" s="516"/>
      <c r="I270" s="304"/>
      <c r="J270" s="306"/>
      <c r="K270" s="305"/>
      <c r="L270" s="308"/>
      <c r="M270" s="308"/>
      <c r="N270" s="309"/>
      <c r="O270" s="309"/>
      <c r="P270" s="310"/>
      <c r="Q270" s="680"/>
      <c r="R270" s="660"/>
      <c r="S270" s="660"/>
      <c r="T270" s="660"/>
      <c r="U270" s="659"/>
      <c r="V270" s="659"/>
      <c r="W270" s="659"/>
      <c r="X270" s="660"/>
      <c r="Y270" s="660"/>
      <c r="Z270" s="660"/>
      <c r="AA270" s="660"/>
      <c r="AB270" s="660"/>
      <c r="AC270" s="660"/>
      <c r="AD270" s="660"/>
      <c r="AE270" s="660"/>
      <c r="AF270" s="660"/>
      <c r="AG270" s="660"/>
      <c r="AH270" s="660"/>
      <c r="AI270" s="660"/>
      <c r="AJ270" s="660"/>
    </row>
    <row r="271" spans="1:36" s="163" customFormat="1" x14ac:dyDescent="0.25">
      <c r="A271" s="183">
        <v>5</v>
      </c>
      <c r="B271" s="183"/>
      <c r="C271" s="183"/>
      <c r="D271" s="183"/>
      <c r="E271" s="183"/>
      <c r="F271" s="183"/>
      <c r="G271" s="186"/>
      <c r="H271" s="516"/>
      <c r="I271" s="304"/>
      <c r="J271" s="306"/>
      <c r="K271" s="186"/>
      <c r="L271" s="188"/>
      <c r="M271" s="188"/>
      <c r="N271" s="316"/>
      <c r="O271" s="309"/>
      <c r="P271" s="310"/>
      <c r="Q271" s="685"/>
      <c r="R271" s="656"/>
      <c r="S271" s="656"/>
      <c r="T271" s="656"/>
      <c r="U271" s="655"/>
      <c r="V271" s="655"/>
      <c r="W271" s="655"/>
      <c r="X271" s="656"/>
      <c r="Y271" s="656"/>
      <c r="Z271" s="656"/>
      <c r="AA271" s="656"/>
      <c r="AB271" s="656"/>
      <c r="AC271" s="656"/>
      <c r="AD271" s="656"/>
      <c r="AE271" s="656"/>
      <c r="AF271" s="656"/>
      <c r="AG271" s="656"/>
      <c r="AH271" s="656"/>
      <c r="AI271" s="656"/>
      <c r="AJ271" s="656"/>
    </row>
    <row r="272" spans="1:36" s="163" customFormat="1" x14ac:dyDescent="0.25">
      <c r="A272" s="183"/>
      <c r="B272" s="183"/>
      <c r="C272" s="183"/>
      <c r="D272" s="183"/>
      <c r="E272" s="183"/>
      <c r="F272" s="183"/>
      <c r="G272" s="186"/>
      <c r="H272" s="516"/>
      <c r="I272" s="304"/>
      <c r="J272" s="186"/>
      <c r="K272" s="186"/>
      <c r="L272" s="188"/>
      <c r="M272" s="188"/>
      <c r="N272" s="188"/>
      <c r="O272" s="188"/>
      <c r="P272" s="185"/>
      <c r="Q272" s="685"/>
      <c r="R272" s="656"/>
      <c r="S272" s="656"/>
      <c r="T272" s="656"/>
      <c r="U272" s="655"/>
      <c r="V272" s="655"/>
      <c r="W272" s="655"/>
      <c r="X272" s="656"/>
      <c r="Y272" s="656"/>
      <c r="Z272" s="656"/>
      <c r="AA272" s="656"/>
      <c r="AB272" s="656"/>
      <c r="AC272" s="656"/>
      <c r="AD272" s="656"/>
      <c r="AE272" s="656"/>
      <c r="AF272" s="656"/>
      <c r="AG272" s="656"/>
      <c r="AH272" s="656"/>
      <c r="AI272" s="656"/>
      <c r="AJ272" s="656"/>
    </row>
    <row r="273" spans="1:48" s="163" customFormat="1" ht="15.75" thickBot="1" x14ac:dyDescent="0.3">
      <c r="A273" s="183"/>
      <c r="B273" s="183"/>
      <c r="C273" s="183"/>
      <c r="D273" s="183"/>
      <c r="E273" s="183"/>
      <c r="F273" s="183"/>
      <c r="G273" s="186"/>
      <c r="H273" s="516"/>
      <c r="I273" s="187"/>
      <c r="J273" s="186"/>
      <c r="K273" s="186"/>
      <c r="L273" s="188"/>
      <c r="M273" s="188"/>
      <c r="N273" s="188"/>
      <c r="O273" s="188"/>
      <c r="P273" s="185"/>
      <c r="Q273" s="685"/>
      <c r="R273" s="656"/>
      <c r="S273" s="656"/>
      <c r="T273" s="656"/>
      <c r="U273" s="655"/>
      <c r="V273" s="655"/>
      <c r="W273" s="655"/>
      <c r="X273" s="656"/>
      <c r="Y273" s="656"/>
      <c r="Z273" s="656"/>
      <c r="AA273" s="656"/>
      <c r="AB273" s="656"/>
      <c r="AC273" s="656"/>
      <c r="AD273" s="656"/>
      <c r="AE273" s="656"/>
      <c r="AF273" s="656"/>
      <c r="AG273" s="656"/>
      <c r="AH273" s="656"/>
      <c r="AI273" s="656"/>
      <c r="AJ273" s="656"/>
    </row>
    <row r="274" spans="1:48" s="163" customFormat="1" ht="30.75" thickBot="1" x14ac:dyDescent="0.3">
      <c r="A274" s="189"/>
      <c r="B274" s="189"/>
      <c r="C274" s="189"/>
      <c r="D274" s="189"/>
      <c r="E274" s="189"/>
      <c r="F274" s="189"/>
      <c r="G274" s="458" t="s">
        <v>231</v>
      </c>
      <c r="H274" s="517"/>
      <c r="I274" s="190"/>
      <c r="J274" s="190"/>
      <c r="K274" s="190"/>
      <c r="L274" s="191"/>
      <c r="M274" s="191"/>
      <c r="N274" s="198">
        <f>SUM(N267:N273)</f>
        <v>0</v>
      </c>
      <c r="O274" s="192"/>
      <c r="P274" s="193"/>
      <c r="Q274" s="685"/>
      <c r="R274" s="656"/>
      <c r="S274" s="656"/>
      <c r="T274" s="656"/>
      <c r="U274" s="661" t="s">
        <v>246</v>
      </c>
      <c r="V274" s="655" t="s">
        <v>247</v>
      </c>
      <c r="W274" s="662" t="s">
        <v>248</v>
      </c>
      <c r="X274" s="661" t="s">
        <v>246</v>
      </c>
      <c r="Y274" s="655" t="s">
        <v>247</v>
      </c>
      <c r="Z274" s="662" t="s">
        <v>248</v>
      </c>
      <c r="AA274" s="656"/>
      <c r="AB274" s="661" t="s">
        <v>246</v>
      </c>
      <c r="AC274" s="655" t="s">
        <v>247</v>
      </c>
      <c r="AD274" s="662" t="s">
        <v>248</v>
      </c>
      <c r="AE274" s="656"/>
      <c r="AF274" s="656"/>
      <c r="AG274" s="656"/>
      <c r="AH274" s="656"/>
      <c r="AI274" s="656"/>
      <c r="AJ274" s="656"/>
    </row>
    <row r="275" spans="1:48" s="163" customFormat="1" ht="15.75" customHeight="1" thickBot="1" x14ac:dyDescent="0.3">
      <c r="A275" s="189"/>
      <c r="B275" s="189"/>
      <c r="C275" s="189"/>
      <c r="D275" s="189"/>
      <c r="E275" s="189"/>
      <c r="F275" s="189"/>
      <c r="G275" s="458" t="s">
        <v>232</v>
      </c>
      <c r="H275" s="517"/>
      <c r="I275" s="190"/>
      <c r="J275" s="190"/>
      <c r="K275" s="190"/>
      <c r="L275" s="190"/>
      <c r="M275" s="190"/>
      <c r="N275" s="198"/>
      <c r="O275" s="194">
        <f>SUM(O267:O274)</f>
        <v>0</v>
      </c>
      <c r="P275" s="189"/>
      <c r="Q275" s="685"/>
      <c r="R275" s="656"/>
      <c r="S275" s="656"/>
      <c r="T275" s="656"/>
      <c r="U275" s="663">
        <v>40224</v>
      </c>
      <c r="V275" s="663">
        <v>40359</v>
      </c>
      <c r="W275" s="664">
        <f>+((V275-U275)+1)/30</f>
        <v>4.5333333333333332</v>
      </c>
      <c r="X275" s="663">
        <v>40926</v>
      </c>
      <c r="Y275" s="663">
        <v>41068</v>
      </c>
      <c r="Z275" s="664">
        <f>+((Y275-X275)+1)/30</f>
        <v>4.7666666666666666</v>
      </c>
      <c r="AA275" s="656"/>
      <c r="AB275" s="663">
        <v>41457</v>
      </c>
      <c r="AC275" s="663">
        <v>41506</v>
      </c>
      <c r="AD275" s="664">
        <f>+((AC275-AB275)+1)/30</f>
        <v>1.6666666666666667</v>
      </c>
      <c r="AE275" s="656"/>
      <c r="AF275" s="656"/>
      <c r="AG275" s="656"/>
      <c r="AH275" s="656"/>
      <c r="AI275" s="656"/>
      <c r="AJ275" s="656"/>
    </row>
    <row r="276" spans="1:48" ht="15.75" thickBot="1" x14ac:dyDescent="0.3">
      <c r="Q276" s="655"/>
      <c r="R276" s="655"/>
      <c r="S276" s="655"/>
      <c r="T276" s="655"/>
      <c r="U276" s="668">
        <v>40410</v>
      </c>
      <c r="V276" s="668">
        <v>40448</v>
      </c>
      <c r="W276" s="664">
        <f>+((V276-U276)+1)/30</f>
        <v>1.3</v>
      </c>
      <c r="X276" s="668">
        <v>41164</v>
      </c>
      <c r="Y276" s="668">
        <v>41230</v>
      </c>
      <c r="Z276" s="664">
        <f>+((Y276-X276)+1)/30</f>
        <v>2.2333333333333334</v>
      </c>
      <c r="AA276" s="655"/>
      <c r="AB276" s="668">
        <v>41519</v>
      </c>
      <c r="AC276" s="668">
        <v>41654</v>
      </c>
      <c r="AD276" s="664">
        <f>+((AC276-AB276)+1)/30</f>
        <v>4.5333333333333332</v>
      </c>
      <c r="AE276" s="655"/>
      <c r="AF276" s="655"/>
      <c r="AG276" s="655"/>
      <c r="AH276" s="655"/>
      <c r="AI276" s="655"/>
      <c r="AJ276" s="655"/>
    </row>
    <row r="277" spans="1:48" s="312" customFormat="1" ht="36.75" thickBot="1" x14ac:dyDescent="0.3">
      <c r="A277" s="537" t="s">
        <v>492</v>
      </c>
      <c r="B277" s="538"/>
      <c r="C277" s="538"/>
      <c r="D277" s="538"/>
      <c r="E277" s="539"/>
      <c r="F277" s="540" t="s">
        <v>491</v>
      </c>
      <c r="G277" s="501"/>
      <c r="H277" s="532"/>
      <c r="I277" s="502"/>
      <c r="J277" s="502"/>
      <c r="K277" s="502"/>
      <c r="L277" s="502"/>
      <c r="M277" s="502"/>
      <c r="N277" s="502"/>
      <c r="O277" s="502"/>
      <c r="P277" s="311"/>
      <c r="Q277" s="660"/>
      <c r="R277" s="660"/>
      <c r="S277" s="660"/>
      <c r="T277" s="660"/>
      <c r="U277" s="669">
        <v>40505</v>
      </c>
      <c r="V277" s="669">
        <v>40633</v>
      </c>
      <c r="W277" s="664">
        <f>+((V277-U277)+1)/30</f>
        <v>4.3</v>
      </c>
      <c r="X277" s="669">
        <v>41381</v>
      </c>
      <c r="Y277" s="669">
        <v>41425</v>
      </c>
      <c r="Z277" s="664">
        <f>+((Y277-X277)+1)/30</f>
        <v>1.5</v>
      </c>
      <c r="AA277" s="660"/>
      <c r="AB277" s="669"/>
      <c r="AC277" s="669"/>
      <c r="AD277" s="664">
        <f>+((AC277-AB277)+0)/30</f>
        <v>0</v>
      </c>
      <c r="AE277" s="660"/>
      <c r="AF277" s="660"/>
      <c r="AG277" s="660"/>
      <c r="AH277" s="660"/>
      <c r="AI277" s="660"/>
      <c r="AJ277" s="660"/>
    </row>
    <row r="278" spans="1:48" s="163" customFormat="1" ht="15.75" thickBot="1" x14ac:dyDescent="0.3">
      <c r="A278" s="477" t="s">
        <v>143</v>
      </c>
      <c r="B278" s="478"/>
      <c r="C278" s="479"/>
      <c r="D278" s="480" t="s">
        <v>126</v>
      </c>
      <c r="E278" s="480" t="s">
        <v>144</v>
      </c>
      <c r="F278" s="268"/>
      <c r="G278" s="269"/>
      <c r="H278" s="518"/>
      <c r="I278" s="196"/>
      <c r="J278" s="196"/>
      <c r="K278" s="196"/>
      <c r="L278" s="196"/>
      <c r="M278" s="196"/>
      <c r="N278" s="196"/>
      <c r="O278" s="196"/>
      <c r="P278" s="173"/>
      <c r="Q278" s="656"/>
      <c r="R278" s="656"/>
      <c r="S278" s="656"/>
      <c r="T278" s="656"/>
      <c r="U278" s="655"/>
      <c r="V278" s="666" t="s">
        <v>287</v>
      </c>
      <c r="W278" s="667">
        <f>SUM(W275:W277)</f>
        <v>10.133333333333333</v>
      </c>
      <c r="X278" s="656"/>
      <c r="Y278" s="666" t="s">
        <v>287</v>
      </c>
      <c r="Z278" s="667">
        <f>SUM(Z275:Z277)</f>
        <v>8.5</v>
      </c>
      <c r="AA278" s="656"/>
      <c r="AB278" s="656"/>
      <c r="AC278" s="666" t="s">
        <v>287</v>
      </c>
      <c r="AD278" s="667">
        <f>SUM(AD275:AD277)</f>
        <v>6.2</v>
      </c>
      <c r="AE278" s="656"/>
      <c r="AF278" s="656"/>
      <c r="AG278" s="656"/>
      <c r="AH278" s="656"/>
      <c r="AI278" s="656"/>
      <c r="AJ278" s="656"/>
    </row>
    <row r="279" spans="1:48" s="163" customFormat="1" x14ac:dyDescent="0.25">
      <c r="A279" s="332" t="s">
        <v>187</v>
      </c>
      <c r="B279" s="333"/>
      <c r="C279" s="334"/>
      <c r="D279" s="335" t="s">
        <v>90</v>
      </c>
      <c r="E279" s="335"/>
      <c r="F279" s="268"/>
      <c r="G279" s="269"/>
      <c r="H279" s="518"/>
      <c r="I279" s="196"/>
      <c r="J279" s="196"/>
      <c r="K279" s="196"/>
      <c r="L279" s="196"/>
      <c r="M279" s="196"/>
      <c r="N279" s="196"/>
      <c r="O279" s="196"/>
      <c r="P279" s="173"/>
      <c r="Q279" s="656"/>
      <c r="R279" s="656"/>
      <c r="S279" s="656"/>
      <c r="T279" s="656"/>
      <c r="U279" s="655"/>
      <c r="V279" s="655"/>
      <c r="W279" s="655"/>
      <c r="X279" s="656"/>
      <c r="Y279" s="656"/>
      <c r="Z279" s="656"/>
      <c r="AA279" s="656"/>
      <c r="AB279" s="656"/>
      <c r="AC279" s="656"/>
      <c r="AD279" s="656"/>
      <c r="AE279" s="656"/>
      <c r="AF279" s="656"/>
      <c r="AG279" s="656"/>
      <c r="AH279" s="656"/>
      <c r="AI279" s="656"/>
      <c r="AJ279" s="656"/>
    </row>
    <row r="280" spans="1:48" s="163" customFormat="1" x14ac:dyDescent="0.25">
      <c r="A280" s="326" t="s">
        <v>188</v>
      </c>
      <c r="B280" s="327"/>
      <c r="C280" s="328"/>
      <c r="D280" s="320" t="s">
        <v>90</v>
      </c>
      <c r="E280" s="320"/>
      <c r="F280" s="268"/>
      <c r="G280" s="269"/>
      <c r="H280" s="518"/>
      <c r="I280" s="196"/>
      <c r="J280" s="196"/>
      <c r="K280" s="196"/>
      <c r="L280" s="196"/>
      <c r="M280" s="196"/>
      <c r="N280" s="196"/>
      <c r="O280" s="196"/>
      <c r="P280" s="173"/>
      <c r="Q280" s="656"/>
      <c r="R280" s="656"/>
      <c r="S280" s="656"/>
      <c r="T280" s="656"/>
      <c r="U280" s="655"/>
      <c r="V280" s="655"/>
      <c r="W280" s="655"/>
      <c r="X280" s="656"/>
      <c r="Y280" s="656"/>
      <c r="Z280" s="656"/>
      <c r="AA280" s="656"/>
      <c r="AB280" s="656"/>
      <c r="AC280" s="656"/>
      <c r="AD280" s="656"/>
      <c r="AE280" s="656"/>
      <c r="AF280" s="656"/>
      <c r="AG280" s="656"/>
      <c r="AH280" s="656"/>
      <c r="AI280" s="656"/>
      <c r="AJ280" s="656"/>
    </row>
    <row r="281" spans="1:48" s="163" customFormat="1" ht="15.75" thickBot="1" x14ac:dyDescent="0.3">
      <c r="A281" s="329" t="s">
        <v>142</v>
      </c>
      <c r="B281" s="330"/>
      <c r="C281" s="331"/>
      <c r="D281" s="321" t="s">
        <v>90</v>
      </c>
      <c r="E281" s="321"/>
      <c r="F281" s="268"/>
      <c r="G281" s="269"/>
      <c r="H281" s="518"/>
      <c r="I281" s="196"/>
      <c r="J281" s="196"/>
      <c r="K281" s="196"/>
      <c r="L281" s="196"/>
      <c r="M281" s="196"/>
      <c r="N281" s="196"/>
      <c r="O281" s="196"/>
      <c r="P281" s="173"/>
      <c r="Q281" s="656"/>
      <c r="R281" s="656"/>
      <c r="S281" s="656"/>
      <c r="T281" s="656"/>
      <c r="U281" s="655"/>
      <c r="V281" s="655"/>
      <c r="W281" s="655"/>
      <c r="X281" s="656"/>
      <c r="Y281" s="656"/>
      <c r="Z281" s="656"/>
      <c r="AA281" s="656"/>
      <c r="AB281" s="656"/>
      <c r="AC281" s="656"/>
      <c r="AD281" s="656"/>
      <c r="AE281" s="656"/>
      <c r="AF281" s="656"/>
      <c r="AG281" s="656"/>
      <c r="AH281" s="656"/>
      <c r="AI281" s="656"/>
      <c r="AJ281" s="656"/>
    </row>
    <row r="282" spans="1:48" s="163" customFormat="1" x14ac:dyDescent="0.25">
      <c r="A282" s="322"/>
      <c r="B282" s="323"/>
      <c r="C282" s="324"/>
      <c r="D282" s="325"/>
      <c r="E282" s="325"/>
      <c r="F282" s="268"/>
      <c r="G282" s="269"/>
      <c r="H282" s="518"/>
      <c r="I282" s="196"/>
      <c r="J282" s="196"/>
      <c r="K282" s="196"/>
      <c r="L282" s="196"/>
      <c r="M282" s="196"/>
      <c r="N282" s="196"/>
      <c r="O282" s="196"/>
      <c r="P282" s="173"/>
      <c r="Q282" s="656"/>
      <c r="R282" s="656"/>
      <c r="S282" s="656"/>
      <c r="T282" s="656"/>
      <c r="U282" s="655"/>
      <c r="V282" s="655"/>
      <c r="W282" s="655"/>
      <c r="X282" s="656"/>
      <c r="Y282" s="656"/>
      <c r="Z282" s="656"/>
      <c r="AA282" s="656"/>
      <c r="AB282" s="656"/>
      <c r="AC282" s="656"/>
      <c r="AD282" s="656"/>
      <c r="AE282" s="656"/>
      <c r="AF282" s="656"/>
      <c r="AG282" s="656"/>
      <c r="AH282" s="656"/>
      <c r="AI282" s="656"/>
      <c r="AJ282" s="656"/>
    </row>
    <row r="283" spans="1:48" s="163" customFormat="1" ht="48.75" x14ac:dyDescent="0.25">
      <c r="A283" s="481" t="s">
        <v>206</v>
      </c>
      <c r="B283" s="481" t="s">
        <v>35</v>
      </c>
      <c r="C283" s="481" t="s">
        <v>254</v>
      </c>
      <c r="D283" s="481" t="s">
        <v>207</v>
      </c>
      <c r="E283" s="481" t="s">
        <v>238</v>
      </c>
      <c r="F283" s="481" t="s">
        <v>239</v>
      </c>
      <c r="G283" s="481" t="s">
        <v>240</v>
      </c>
      <c r="H283" s="528" t="s">
        <v>241</v>
      </c>
      <c r="I283" s="482" t="s">
        <v>5</v>
      </c>
      <c r="J283" s="482" t="s">
        <v>145</v>
      </c>
      <c r="K283" s="482" t="s">
        <v>190</v>
      </c>
      <c r="L283" s="482" t="s">
        <v>147</v>
      </c>
      <c r="M283" s="482" t="s">
        <v>129</v>
      </c>
      <c r="N283" s="482" t="s">
        <v>242</v>
      </c>
      <c r="O283" s="482" t="s">
        <v>208</v>
      </c>
      <c r="P283" s="482" t="s">
        <v>245</v>
      </c>
      <c r="Q283" s="690" t="s">
        <v>148</v>
      </c>
      <c r="R283" s="690" t="s">
        <v>192</v>
      </c>
      <c r="S283" s="690"/>
      <c r="T283" s="685"/>
      <c r="U283" s="656"/>
      <c r="V283" s="656"/>
      <c r="W283" s="656"/>
      <c r="X283" s="655"/>
      <c r="Y283" s="656"/>
      <c r="Z283" s="656"/>
      <c r="AA283" s="656"/>
      <c r="AB283" s="656"/>
      <c r="AC283" s="656"/>
      <c r="AD283" s="656"/>
      <c r="AE283" s="656"/>
      <c r="AF283" s="656"/>
      <c r="AG283" s="656"/>
      <c r="AH283" s="656"/>
      <c r="AI283" s="656"/>
      <c r="AJ283" s="656"/>
    </row>
    <row r="284" spans="1:48" s="312" customFormat="1" ht="48.6" customHeight="1" x14ac:dyDescent="0.25">
      <c r="A284" s="305">
        <v>1</v>
      </c>
      <c r="B284" s="305">
        <v>85</v>
      </c>
      <c r="C284" s="305">
        <v>442</v>
      </c>
      <c r="D284" s="305" t="s">
        <v>365</v>
      </c>
      <c r="E284" s="305" t="s">
        <v>365</v>
      </c>
      <c r="F284" s="305" t="s">
        <v>364</v>
      </c>
      <c r="G284" s="305" t="s">
        <v>366</v>
      </c>
      <c r="H284" s="515"/>
      <c r="I284" s="313"/>
      <c r="J284" s="306" t="e">
        <f>+H284/LOOKUP(I284,'TABLA SMMLV'!$B$2:$C$28)</f>
        <v>#N/A</v>
      </c>
      <c r="K284" s="307"/>
      <c r="L284" s="308"/>
      <c r="M284" s="308"/>
      <c r="N284" s="309">
        <f>+M284*L284*K284</f>
        <v>0</v>
      </c>
      <c r="O284" s="309" t="e">
        <f>+M284*L284*J284</f>
        <v>#N/A</v>
      </c>
      <c r="P284" s="310" t="s">
        <v>367</v>
      </c>
      <c r="Q284" s="680"/>
      <c r="R284" s="660"/>
      <c r="S284" s="660"/>
      <c r="T284" s="660"/>
      <c r="U284" s="659"/>
      <c r="V284" s="659"/>
      <c r="W284" s="659"/>
      <c r="X284" s="660"/>
      <c r="Y284" s="660"/>
      <c r="Z284" s="660"/>
      <c r="AA284" s="660"/>
      <c r="AB284" s="660"/>
      <c r="AC284" s="660"/>
      <c r="AD284" s="660"/>
      <c r="AE284" s="660"/>
      <c r="AF284" s="660"/>
      <c r="AG284" s="660"/>
      <c r="AH284" s="660"/>
      <c r="AI284" s="660"/>
      <c r="AJ284" s="660"/>
    </row>
    <row r="285" spans="1:48" s="312" customFormat="1" x14ac:dyDescent="0.25">
      <c r="A285" s="338">
        <v>2</v>
      </c>
      <c r="B285" s="338"/>
      <c r="C285" s="338"/>
      <c r="D285" s="338"/>
      <c r="E285" s="338"/>
      <c r="F285" s="338"/>
      <c r="G285" s="338"/>
      <c r="H285" s="520"/>
      <c r="I285" s="339"/>
      <c r="J285" s="339"/>
      <c r="K285" s="339"/>
      <c r="L285" s="386"/>
      <c r="M285" s="338"/>
      <c r="N285" s="338"/>
      <c r="O285" s="338"/>
      <c r="P285" s="338"/>
      <c r="Q285" s="687"/>
      <c r="R285" s="687"/>
      <c r="S285" s="680"/>
      <c r="T285" s="660"/>
      <c r="U285" s="669"/>
      <c r="V285" s="669"/>
      <c r="W285" s="659"/>
      <c r="X285" s="670"/>
      <c r="Y285" s="670"/>
      <c r="Z285" s="670"/>
      <c r="AA285" s="660"/>
      <c r="AB285" s="660"/>
      <c r="AC285" s="660"/>
      <c r="AD285" s="660"/>
      <c r="AE285" s="660"/>
      <c r="AF285" s="660"/>
      <c r="AG285" s="660"/>
      <c r="AH285" s="660"/>
      <c r="AI285" s="660"/>
      <c r="AJ285" s="660"/>
      <c r="AU285" s="312">
        <v>41856</v>
      </c>
      <c r="AV285" s="312">
        <f>+AU285-AT285</f>
        <v>41856</v>
      </c>
    </row>
    <row r="286" spans="1:48" s="312" customFormat="1" x14ac:dyDescent="0.25">
      <c r="A286" s="338">
        <v>3</v>
      </c>
      <c r="B286" s="338"/>
      <c r="C286" s="338"/>
      <c r="D286" s="338"/>
      <c r="E286" s="338"/>
      <c r="F286" s="338"/>
      <c r="G286" s="338"/>
      <c r="H286" s="520"/>
      <c r="I286" s="339"/>
      <c r="J286" s="339"/>
      <c r="K286" s="339"/>
      <c r="L286" s="386"/>
      <c r="M286" s="386"/>
      <c r="N286" s="338"/>
      <c r="O286" s="338"/>
      <c r="P286" s="338"/>
      <c r="Q286" s="674"/>
      <c r="R286" s="687"/>
      <c r="S286" s="680"/>
      <c r="T286" s="660"/>
      <c r="U286" s="669"/>
      <c r="V286" s="669"/>
      <c r="W286" s="659"/>
      <c r="X286" s="670"/>
      <c r="Y286" s="670"/>
      <c r="Z286" s="670"/>
      <c r="AA286" s="660"/>
      <c r="AB286" s="660"/>
      <c r="AC286" s="660"/>
      <c r="AD286" s="660"/>
      <c r="AE286" s="660"/>
      <c r="AF286" s="660"/>
      <c r="AG286" s="660"/>
      <c r="AH286" s="660"/>
      <c r="AI286" s="660"/>
      <c r="AJ286" s="660"/>
      <c r="AV286" s="312">
        <f t="shared" ref="AV286" si="5">+AU286-AT286</f>
        <v>0</v>
      </c>
    </row>
    <row r="287" spans="1:48" s="312" customFormat="1" x14ac:dyDescent="0.25">
      <c r="A287" s="338">
        <v>4</v>
      </c>
      <c r="B287" s="338"/>
      <c r="C287" s="338"/>
      <c r="D287" s="338"/>
      <c r="E287" s="338"/>
      <c r="F287" s="338"/>
      <c r="G287" s="338"/>
      <c r="H287" s="520"/>
      <c r="I287" s="339"/>
      <c r="J287" s="339"/>
      <c r="K287" s="339"/>
      <c r="L287" s="386"/>
      <c r="M287" s="338"/>
      <c r="N287" s="338"/>
      <c r="O287" s="338"/>
      <c r="P287" s="338"/>
      <c r="Q287" s="687"/>
      <c r="R287" s="687"/>
      <c r="S287" s="680"/>
      <c r="T287" s="660"/>
      <c r="U287" s="669"/>
      <c r="V287" s="669"/>
      <c r="W287" s="659"/>
      <c r="X287" s="670"/>
      <c r="Y287" s="670"/>
      <c r="Z287" s="670"/>
      <c r="AA287" s="660"/>
      <c r="AB287" s="660"/>
      <c r="AC287" s="660"/>
      <c r="AD287" s="660"/>
      <c r="AE287" s="660"/>
      <c r="AF287" s="660"/>
      <c r="AG287" s="660"/>
      <c r="AH287" s="660"/>
      <c r="AI287" s="660"/>
      <c r="AJ287" s="660"/>
    </row>
    <row r="288" spans="1:48" s="312" customFormat="1" x14ac:dyDescent="0.25">
      <c r="A288" s="338">
        <v>5</v>
      </c>
      <c r="B288" s="338"/>
      <c r="C288" s="338"/>
      <c r="D288" s="338"/>
      <c r="E288" s="338"/>
      <c r="F288" s="338"/>
      <c r="G288" s="338"/>
      <c r="H288" s="520"/>
      <c r="I288" s="339"/>
      <c r="J288" s="339"/>
      <c r="K288" s="339"/>
      <c r="L288" s="386"/>
      <c r="M288" s="338"/>
      <c r="N288" s="338"/>
      <c r="O288" s="338"/>
      <c r="P288" s="338"/>
      <c r="Q288" s="687"/>
      <c r="R288" s="687"/>
      <c r="S288" s="680"/>
      <c r="T288" s="660"/>
      <c r="U288" s="669"/>
      <c r="V288" s="669"/>
      <c r="W288" s="659"/>
      <c r="X288" s="670"/>
      <c r="Y288" s="670"/>
      <c r="Z288" s="670"/>
      <c r="AA288" s="660"/>
      <c r="AB288" s="660"/>
      <c r="AC288" s="660"/>
      <c r="AD288" s="660"/>
      <c r="AE288" s="660"/>
      <c r="AF288" s="660"/>
      <c r="AG288" s="660"/>
      <c r="AH288" s="660"/>
      <c r="AI288" s="660"/>
      <c r="AJ288" s="660"/>
    </row>
    <row r="289" spans="1:48" s="312" customFormat="1" x14ac:dyDescent="0.25">
      <c r="A289" s="338">
        <v>6</v>
      </c>
      <c r="B289" s="338"/>
      <c r="C289" s="338"/>
      <c r="D289" s="338"/>
      <c r="E289" s="338"/>
      <c r="F289" s="338"/>
      <c r="G289" s="338"/>
      <c r="H289" s="520"/>
      <c r="I289" s="339"/>
      <c r="J289" s="339"/>
      <c r="K289" s="339"/>
      <c r="L289" s="386"/>
      <c r="M289" s="338"/>
      <c r="N289" s="338"/>
      <c r="O289" s="338"/>
      <c r="P289" s="338"/>
      <c r="Q289" s="687"/>
      <c r="R289" s="687"/>
      <c r="S289" s="680"/>
      <c r="T289" s="660"/>
      <c r="U289" s="669"/>
      <c r="V289" s="669"/>
      <c r="W289" s="659"/>
      <c r="X289" s="670"/>
      <c r="Y289" s="670"/>
      <c r="Z289" s="670"/>
      <c r="AA289" s="660"/>
      <c r="AB289" s="660"/>
      <c r="AC289" s="660"/>
      <c r="AD289" s="660"/>
      <c r="AE289" s="660"/>
      <c r="AF289" s="660"/>
      <c r="AG289" s="660"/>
      <c r="AH289" s="660"/>
      <c r="AI289" s="660"/>
      <c r="AJ289" s="660"/>
      <c r="AV289" s="312">
        <f>SUM(AV285:AV288)+COUNT(AV285:AV288)</f>
        <v>41858</v>
      </c>
    </row>
    <row r="290" spans="1:48" s="312" customFormat="1" x14ac:dyDescent="0.25">
      <c r="A290" s="338">
        <v>7</v>
      </c>
      <c r="B290" s="338"/>
      <c r="C290" s="338"/>
      <c r="D290" s="338"/>
      <c r="E290" s="338"/>
      <c r="F290" s="338"/>
      <c r="G290" s="338"/>
      <c r="H290" s="520"/>
      <c r="I290" s="339"/>
      <c r="J290" s="339"/>
      <c r="K290" s="338"/>
      <c r="L290" s="338"/>
      <c r="M290" s="338"/>
      <c r="N290" s="338"/>
      <c r="O290" s="338"/>
      <c r="P290" s="338"/>
      <c r="Q290" s="687"/>
      <c r="R290" s="687"/>
      <c r="S290" s="680"/>
      <c r="T290" s="660"/>
      <c r="U290" s="669"/>
      <c r="V290" s="669"/>
      <c r="W290" s="659"/>
      <c r="X290" s="670"/>
      <c r="Y290" s="670"/>
      <c r="Z290" s="670"/>
      <c r="AA290" s="660"/>
      <c r="AB290" s="660"/>
      <c r="AC290" s="660"/>
      <c r="AD290" s="660"/>
      <c r="AE290" s="660"/>
      <c r="AF290" s="660"/>
      <c r="AG290" s="660"/>
      <c r="AH290" s="660"/>
      <c r="AI290" s="660"/>
      <c r="AJ290" s="660"/>
      <c r="AV290" s="312">
        <f>+AV289/30</f>
        <v>1395.2666666666667</v>
      </c>
    </row>
    <row r="291" spans="1:48" s="312" customFormat="1" x14ac:dyDescent="0.25">
      <c r="A291" s="338">
        <v>8</v>
      </c>
      <c r="B291" s="338"/>
      <c r="C291" s="338"/>
      <c r="D291" s="338"/>
      <c r="E291" s="338"/>
      <c r="F291" s="338"/>
      <c r="G291" s="338"/>
      <c r="H291" s="520"/>
      <c r="I291" s="339"/>
      <c r="J291" s="339"/>
      <c r="K291" s="338"/>
      <c r="L291" s="338"/>
      <c r="M291" s="338"/>
      <c r="N291" s="338"/>
      <c r="O291" s="338"/>
      <c r="P291" s="338"/>
      <c r="Q291" s="687"/>
      <c r="R291" s="687"/>
      <c r="S291" s="680"/>
      <c r="T291" s="660"/>
      <c r="U291" s="669"/>
      <c r="V291" s="669"/>
      <c r="W291" s="659"/>
      <c r="X291" s="670"/>
      <c r="Y291" s="670"/>
      <c r="Z291" s="670"/>
      <c r="AA291" s="660"/>
      <c r="AB291" s="660"/>
      <c r="AC291" s="660"/>
      <c r="AD291" s="660"/>
      <c r="AE291" s="660"/>
      <c r="AF291" s="660"/>
      <c r="AG291" s="660"/>
      <c r="AH291" s="660"/>
      <c r="AI291" s="660"/>
      <c r="AJ291" s="660"/>
    </row>
    <row r="292" spans="1:48" s="163" customFormat="1" x14ac:dyDescent="0.25">
      <c r="A292" s="272"/>
      <c r="B292" s="272"/>
      <c r="C292" s="272"/>
      <c r="D292" s="272"/>
      <c r="E292" s="272"/>
      <c r="F292" s="272"/>
      <c r="G292" s="272"/>
      <c r="H292" s="521"/>
      <c r="I292" s="337"/>
      <c r="J292" s="337"/>
      <c r="K292" s="272"/>
      <c r="L292" s="272"/>
      <c r="M292" s="272"/>
      <c r="N292" s="272"/>
      <c r="O292" s="272"/>
      <c r="P292" s="272"/>
      <c r="Q292" s="672"/>
      <c r="R292" s="672"/>
      <c r="S292" s="685"/>
      <c r="T292" s="656"/>
      <c r="U292" s="668"/>
      <c r="V292" s="668"/>
      <c r="W292" s="673"/>
      <c r="X292" s="656"/>
      <c r="Y292" s="656"/>
      <c r="Z292" s="656"/>
      <c r="AA292" s="656"/>
      <c r="AB292" s="656"/>
      <c r="AC292" s="656"/>
      <c r="AD292" s="656"/>
      <c r="AE292" s="656"/>
      <c r="AF292" s="656"/>
      <c r="AG292" s="656"/>
      <c r="AH292" s="656"/>
      <c r="AI292" s="656"/>
      <c r="AJ292" s="656"/>
    </row>
    <row r="293" spans="1:48" s="163" customFormat="1" x14ac:dyDescent="0.25">
      <c r="A293" s="272"/>
      <c r="B293" s="272"/>
      <c r="C293" s="272"/>
      <c r="D293" s="272"/>
      <c r="E293" s="272"/>
      <c r="F293" s="272"/>
      <c r="G293" s="272"/>
      <c r="H293" s="521"/>
      <c r="I293" s="272"/>
      <c r="J293" s="272"/>
      <c r="K293" s="274"/>
      <c r="L293" s="272"/>
      <c r="M293" s="272"/>
      <c r="N293" s="272"/>
      <c r="O293" s="272"/>
      <c r="P293" s="273"/>
      <c r="Q293" s="672"/>
      <c r="R293" s="672"/>
      <c r="S293" s="685"/>
      <c r="T293" s="656"/>
      <c r="U293" s="668"/>
      <c r="V293" s="668"/>
      <c r="W293" s="655"/>
      <c r="X293" s="656"/>
      <c r="Y293" s="656"/>
      <c r="Z293" s="656"/>
      <c r="AA293" s="656"/>
      <c r="AB293" s="656"/>
      <c r="AC293" s="656"/>
      <c r="AD293" s="656"/>
      <c r="AE293" s="656"/>
      <c r="AF293" s="656"/>
      <c r="AG293" s="656"/>
      <c r="AH293" s="656"/>
      <c r="AI293" s="656"/>
      <c r="AJ293" s="656"/>
    </row>
    <row r="294" spans="1:48" s="163" customFormat="1" ht="26.25" x14ac:dyDescent="0.25">
      <c r="A294" s="272"/>
      <c r="B294" s="272"/>
      <c r="C294" s="272"/>
      <c r="D294" s="272"/>
      <c r="E294" s="272"/>
      <c r="F294" s="272"/>
      <c r="G294" s="272"/>
      <c r="H294" s="525"/>
      <c r="I294" s="276"/>
      <c r="J294" s="276"/>
      <c r="K294" s="275"/>
      <c r="L294" s="272"/>
      <c r="M294" s="272"/>
      <c r="N294" s="272"/>
      <c r="P294" s="276" t="s">
        <v>146</v>
      </c>
      <c r="Q294" s="688">
        <f>SUM(Q285:Q293)</f>
        <v>0</v>
      </c>
      <c r="R294" s="672"/>
      <c r="S294" s="685"/>
      <c r="T294" s="656"/>
      <c r="U294" s="668"/>
      <c r="V294" s="668"/>
      <c r="W294" s="655"/>
      <c r="X294" s="656"/>
      <c r="Y294" s="656"/>
      <c r="Z294" s="656"/>
      <c r="AA294" s="656"/>
      <c r="AB294" s="656"/>
      <c r="AC294" s="656"/>
      <c r="AD294" s="656"/>
      <c r="AE294" s="656"/>
      <c r="AF294" s="656"/>
      <c r="AG294" s="656"/>
      <c r="AH294" s="656"/>
      <c r="AI294" s="656"/>
      <c r="AJ294" s="656"/>
    </row>
    <row r="295" spans="1:48" s="163" customFormat="1" ht="15.75" thickBot="1" x14ac:dyDescent="0.3">
      <c r="A295" s="272"/>
      <c r="B295" s="272"/>
      <c r="C295" s="272"/>
      <c r="D295" s="272"/>
      <c r="E295" s="272"/>
      <c r="F295" s="272"/>
      <c r="G295" s="272"/>
      <c r="H295" s="521"/>
      <c r="I295" s="272"/>
      <c r="J295" s="272"/>
      <c r="K295" s="272"/>
      <c r="L295" s="272"/>
      <c r="M295" s="272"/>
      <c r="N295" s="272"/>
      <c r="O295" s="272"/>
      <c r="P295" s="272"/>
      <c r="Q295" s="685"/>
      <c r="R295" s="656"/>
      <c r="S295" s="656"/>
      <c r="T295" s="656"/>
      <c r="U295" s="655"/>
      <c r="V295" s="655"/>
      <c r="W295" s="655"/>
      <c r="X295" s="656"/>
      <c r="Y295" s="656"/>
      <c r="Z295" s="656"/>
      <c r="AA295" s="656"/>
      <c r="AB295" s="656"/>
      <c r="AC295" s="656"/>
      <c r="AD295" s="656"/>
      <c r="AE295" s="656"/>
      <c r="AF295" s="656"/>
      <c r="AG295" s="656"/>
      <c r="AH295" s="656"/>
      <c r="AI295" s="656"/>
      <c r="AJ295" s="656"/>
    </row>
    <row r="296" spans="1:48" s="163" customFormat="1" ht="15.75" thickBot="1" x14ac:dyDescent="0.3">
      <c r="A296" s="477" t="s">
        <v>260</v>
      </c>
      <c r="B296" s="478"/>
      <c r="C296" s="478"/>
      <c r="D296" s="478"/>
      <c r="E296" s="479"/>
      <c r="F296" s="268"/>
      <c r="G296" s="269"/>
      <c r="H296" s="518"/>
      <c r="I296" s="196"/>
      <c r="J296" s="196"/>
      <c r="K296" s="196"/>
      <c r="L296" s="196"/>
      <c r="M296" s="196"/>
      <c r="N296" s="196"/>
      <c r="O296" s="196"/>
      <c r="P296" s="173"/>
      <c r="Q296" s="656"/>
      <c r="R296" s="656"/>
      <c r="S296" s="656"/>
      <c r="T296" s="656"/>
      <c r="U296" s="655"/>
      <c r="V296" s="655"/>
      <c r="W296" s="655"/>
      <c r="X296" s="656"/>
      <c r="Y296" s="656"/>
      <c r="Z296" s="656"/>
      <c r="AA296" s="656"/>
      <c r="AB296" s="656"/>
      <c r="AC296" s="656"/>
      <c r="AD296" s="656"/>
      <c r="AE296" s="656"/>
      <c r="AF296" s="656"/>
      <c r="AG296" s="656"/>
      <c r="AH296" s="656"/>
      <c r="AI296" s="656"/>
      <c r="AJ296" s="656"/>
    </row>
    <row r="297" spans="1:48" s="163" customFormat="1" ht="15.75" thickBot="1" x14ac:dyDescent="0.3">
      <c r="A297" s="477" t="s">
        <v>143</v>
      </c>
      <c r="B297" s="478"/>
      <c r="C297" s="479"/>
      <c r="D297" s="480" t="s">
        <v>126</v>
      </c>
      <c r="E297" s="480" t="s">
        <v>144</v>
      </c>
      <c r="F297" s="268"/>
      <c r="G297" s="269"/>
      <c r="H297" s="518"/>
      <c r="I297" s="196"/>
      <c r="J297" s="196"/>
      <c r="K297" s="196"/>
      <c r="L297" s="196"/>
      <c r="M297" s="196"/>
      <c r="N297" s="196"/>
      <c r="O297" s="196"/>
      <c r="P297" s="173"/>
      <c r="Q297" s="656"/>
      <c r="R297" s="656"/>
      <c r="S297" s="656"/>
      <c r="T297" s="656"/>
      <c r="U297" s="655"/>
      <c r="V297" s="655"/>
      <c r="W297" s="655"/>
      <c r="X297" s="656"/>
      <c r="Y297" s="656"/>
      <c r="Z297" s="656"/>
      <c r="AA297" s="656"/>
      <c r="AB297" s="656"/>
      <c r="AC297" s="656"/>
      <c r="AD297" s="656"/>
      <c r="AE297" s="656"/>
      <c r="AF297" s="656"/>
      <c r="AG297" s="656"/>
      <c r="AH297" s="656"/>
      <c r="AI297" s="656"/>
      <c r="AJ297" s="656"/>
    </row>
    <row r="298" spans="1:48" s="163" customFormat="1" x14ac:dyDescent="0.25">
      <c r="A298" s="332" t="s">
        <v>187</v>
      </c>
      <c r="B298" s="333"/>
      <c r="C298" s="334"/>
      <c r="D298" s="335"/>
      <c r="E298" s="335"/>
      <c r="F298" s="268"/>
      <c r="G298" s="269"/>
      <c r="H298" s="518"/>
      <c r="I298" s="196"/>
      <c r="J298" s="196"/>
      <c r="K298" s="196"/>
      <c r="L298" s="196"/>
      <c r="M298" s="196"/>
      <c r="N298" s="196"/>
      <c r="O298" s="196"/>
      <c r="P298" s="173"/>
      <c r="Q298" s="656"/>
      <c r="R298" s="656"/>
      <c r="S298" s="656"/>
      <c r="T298" s="656"/>
      <c r="U298" s="655"/>
      <c r="V298" s="655"/>
      <c r="W298" s="655"/>
      <c r="X298" s="656"/>
      <c r="Y298" s="656"/>
      <c r="Z298" s="656"/>
      <c r="AA298" s="656"/>
      <c r="AB298" s="656"/>
      <c r="AC298" s="656"/>
      <c r="AD298" s="656"/>
      <c r="AE298" s="656"/>
      <c r="AF298" s="656"/>
      <c r="AG298" s="656"/>
      <c r="AH298" s="656"/>
      <c r="AI298" s="656"/>
      <c r="AJ298" s="656"/>
    </row>
    <row r="299" spans="1:48" s="163" customFormat="1" x14ac:dyDescent="0.25">
      <c r="A299" s="326" t="s">
        <v>149</v>
      </c>
      <c r="B299" s="327"/>
      <c r="C299" s="328"/>
      <c r="D299" s="320"/>
      <c r="E299" s="320"/>
      <c r="F299" s="268"/>
      <c r="G299" s="269"/>
      <c r="H299" s="518"/>
      <c r="I299" s="196"/>
      <c r="J299" s="196"/>
      <c r="K299" s="196"/>
      <c r="L299" s="196"/>
      <c r="M299" s="196"/>
      <c r="N299" s="196"/>
      <c r="O299" s="196"/>
      <c r="P299" s="173"/>
      <c r="Q299" s="656"/>
      <c r="R299" s="656"/>
      <c r="S299" s="656"/>
      <c r="T299" s="656"/>
      <c r="U299" s="655"/>
      <c r="V299" s="655"/>
      <c r="W299" s="655"/>
      <c r="X299" s="656"/>
      <c r="Y299" s="656"/>
      <c r="Z299" s="656"/>
      <c r="AA299" s="656"/>
      <c r="AB299" s="656"/>
      <c r="AC299" s="656"/>
      <c r="AD299" s="656"/>
      <c r="AE299" s="656"/>
      <c r="AF299" s="656"/>
      <c r="AG299" s="656"/>
      <c r="AH299" s="656"/>
      <c r="AI299" s="656"/>
      <c r="AJ299" s="656"/>
    </row>
    <row r="300" spans="1:48" s="163" customFormat="1" x14ac:dyDescent="0.25">
      <c r="A300" s="343" t="s">
        <v>150</v>
      </c>
      <c r="B300" s="344"/>
      <c r="C300" s="345"/>
      <c r="D300" s="346"/>
      <c r="E300" s="346"/>
      <c r="F300" s="268"/>
      <c r="G300" s="269"/>
      <c r="H300" s="518"/>
      <c r="I300" s="196"/>
      <c r="J300" s="196"/>
      <c r="K300" s="196"/>
      <c r="L300" s="196"/>
      <c r="M300" s="196"/>
      <c r="N300" s="196"/>
      <c r="O300" s="196"/>
      <c r="P300" s="173"/>
      <c r="Q300" s="656"/>
      <c r="R300" s="656"/>
      <c r="S300" s="656"/>
      <c r="T300" s="656"/>
      <c r="U300" s="655"/>
      <c r="V300" s="655"/>
      <c r="W300" s="655"/>
      <c r="X300" s="656"/>
      <c r="Y300" s="656"/>
      <c r="Z300" s="656"/>
      <c r="AA300" s="656"/>
      <c r="AB300" s="656"/>
      <c r="AC300" s="656"/>
      <c r="AD300" s="656"/>
      <c r="AE300" s="656"/>
      <c r="AF300" s="656"/>
      <c r="AG300" s="656"/>
      <c r="AH300" s="656"/>
      <c r="AI300" s="656"/>
      <c r="AJ300" s="656"/>
    </row>
    <row r="301" spans="1:48" s="163" customFormat="1" x14ac:dyDescent="0.25">
      <c r="A301" s="343" t="s">
        <v>142</v>
      </c>
      <c r="B301" s="344"/>
      <c r="C301" s="345"/>
      <c r="D301" s="346"/>
      <c r="E301" s="346"/>
      <c r="F301" s="268"/>
      <c r="G301" s="269"/>
      <c r="H301" s="518"/>
      <c r="I301" s="196"/>
      <c r="J301" s="196"/>
      <c r="K301" s="196"/>
      <c r="L301" s="196"/>
      <c r="M301" s="196"/>
      <c r="N301" s="196"/>
      <c r="O301" s="196"/>
      <c r="P301" s="173"/>
      <c r="Q301" s="656"/>
      <c r="R301" s="656"/>
      <c r="S301" s="656"/>
      <c r="T301" s="656"/>
      <c r="U301" s="655"/>
      <c r="V301" s="655"/>
      <c r="W301" s="655"/>
      <c r="X301" s="656"/>
      <c r="Y301" s="656"/>
      <c r="Z301" s="656"/>
      <c r="AA301" s="656"/>
      <c r="AB301" s="656"/>
      <c r="AC301" s="656"/>
      <c r="AD301" s="656"/>
      <c r="AE301" s="656"/>
      <c r="AF301" s="656"/>
      <c r="AG301" s="656"/>
      <c r="AH301" s="656"/>
      <c r="AI301" s="656"/>
      <c r="AJ301" s="656"/>
    </row>
    <row r="302" spans="1:48" s="163" customFormat="1" x14ac:dyDescent="0.25">
      <c r="A302" s="343"/>
      <c r="B302" s="344"/>
      <c r="C302" s="345"/>
      <c r="D302" s="346"/>
      <c r="E302" s="346"/>
      <c r="F302" s="268"/>
      <c r="G302" s="269"/>
      <c r="H302" s="518"/>
      <c r="I302" s="196"/>
      <c r="J302" s="196"/>
      <c r="K302" s="196"/>
      <c r="L302" s="196"/>
      <c r="M302" s="196"/>
      <c r="N302" s="196"/>
      <c r="O302" s="196"/>
      <c r="P302" s="173"/>
      <c r="Q302" s="656"/>
      <c r="R302" s="656"/>
      <c r="S302" s="656"/>
      <c r="T302" s="656"/>
      <c r="U302" s="655"/>
      <c r="V302" s="655"/>
      <c r="W302" s="655"/>
      <c r="X302" s="656"/>
      <c r="Y302" s="656"/>
      <c r="Z302" s="656"/>
      <c r="AA302" s="656"/>
      <c r="AB302" s="656"/>
      <c r="AC302" s="656"/>
      <c r="AD302" s="656"/>
      <c r="AE302" s="656"/>
      <c r="AF302" s="656"/>
      <c r="AG302" s="656"/>
      <c r="AH302" s="656"/>
      <c r="AI302" s="656"/>
      <c r="AJ302" s="656"/>
    </row>
    <row r="303" spans="1:48" s="163" customFormat="1" ht="15.75" thickBot="1" x14ac:dyDescent="0.3">
      <c r="A303" s="329"/>
      <c r="B303" s="330"/>
      <c r="C303" s="331"/>
      <c r="D303" s="321"/>
      <c r="E303" s="321"/>
      <c r="F303" s="268"/>
      <c r="G303" s="269"/>
      <c r="H303" s="518"/>
      <c r="I303" s="196"/>
      <c r="J303" s="196"/>
      <c r="K303" s="196"/>
      <c r="L303" s="196"/>
      <c r="M303" s="196"/>
      <c r="N303" s="196"/>
      <c r="O303" s="196"/>
      <c r="P303" s="173"/>
      <c r="Q303" s="656"/>
      <c r="R303" s="656"/>
      <c r="S303" s="656"/>
      <c r="T303" s="656"/>
      <c r="U303" s="655"/>
      <c r="V303" s="655"/>
      <c r="W303" s="655"/>
      <c r="X303" s="656"/>
      <c r="Y303" s="656"/>
      <c r="Z303" s="656"/>
      <c r="AA303" s="656"/>
      <c r="AB303" s="656"/>
      <c r="AC303" s="656"/>
      <c r="AD303" s="656"/>
      <c r="AE303" s="656"/>
      <c r="AF303" s="656"/>
      <c r="AG303" s="656"/>
      <c r="AH303" s="656"/>
      <c r="AI303" s="656"/>
      <c r="AJ303" s="656"/>
    </row>
    <row r="304" spans="1:48" ht="15.75" thickBot="1" x14ac:dyDescent="0.3">
      <c r="Q304" s="655"/>
      <c r="R304" s="655"/>
      <c r="S304" s="655"/>
      <c r="T304" s="655"/>
      <c r="U304" s="655"/>
      <c r="V304" s="655"/>
      <c r="W304" s="655"/>
      <c r="X304" s="655"/>
      <c r="Y304" s="655"/>
      <c r="Z304" s="655"/>
      <c r="AA304" s="655"/>
      <c r="AB304" s="655"/>
      <c r="AC304" s="655"/>
      <c r="AD304" s="655"/>
      <c r="AE304" s="655"/>
      <c r="AF304" s="655"/>
      <c r="AG304" s="655"/>
      <c r="AH304" s="655"/>
      <c r="AI304" s="655"/>
      <c r="AJ304" s="655"/>
    </row>
    <row r="305" spans="1:36" ht="15.75" thickBot="1" x14ac:dyDescent="0.3">
      <c r="A305" s="477" t="s">
        <v>261</v>
      </c>
      <c r="B305" s="478"/>
      <c r="C305" s="478"/>
      <c r="D305" s="478"/>
      <c r="E305" s="479"/>
      <c r="F305" s="483"/>
      <c r="Q305" s="655"/>
      <c r="R305" s="655"/>
      <c r="S305" s="655"/>
      <c r="T305" s="655"/>
      <c r="U305" s="655"/>
      <c r="V305" s="655"/>
      <c r="W305" s="655"/>
      <c r="X305" s="655"/>
      <c r="Y305" s="655"/>
      <c r="Z305" s="655"/>
      <c r="AA305" s="655"/>
      <c r="AB305" s="655"/>
      <c r="AC305" s="655"/>
      <c r="AD305" s="655"/>
      <c r="AE305" s="655"/>
      <c r="AF305" s="655"/>
      <c r="AG305" s="655"/>
      <c r="AH305" s="655"/>
      <c r="AI305" s="655"/>
      <c r="AJ305" s="655"/>
    </row>
    <row r="306" spans="1:36" ht="15.75" thickBot="1" x14ac:dyDescent="0.3">
      <c r="A306" s="477" t="s">
        <v>143</v>
      </c>
      <c r="B306" s="478"/>
      <c r="C306" s="479"/>
      <c r="D306" s="480" t="s">
        <v>126</v>
      </c>
      <c r="E306" s="480" t="s">
        <v>144</v>
      </c>
      <c r="Q306" s="655"/>
      <c r="R306" s="655"/>
      <c r="S306" s="655"/>
      <c r="T306" s="655"/>
      <c r="U306" s="655"/>
      <c r="V306" s="655"/>
      <c r="W306" s="655"/>
      <c r="X306" s="655"/>
      <c r="Y306" s="655"/>
      <c r="Z306" s="655"/>
      <c r="AA306" s="655"/>
      <c r="AB306" s="655"/>
      <c r="AC306" s="655"/>
      <c r="AD306" s="655"/>
      <c r="AE306" s="655"/>
      <c r="AF306" s="655"/>
      <c r="AG306" s="655"/>
      <c r="AH306" s="655"/>
      <c r="AI306" s="655"/>
      <c r="AJ306" s="655"/>
    </row>
    <row r="307" spans="1:36" x14ac:dyDescent="0.25">
      <c r="A307" s="332" t="s">
        <v>187</v>
      </c>
      <c r="B307" s="333"/>
      <c r="C307" s="334"/>
      <c r="D307" s="335"/>
      <c r="E307" s="335"/>
      <c r="Q307" s="655"/>
      <c r="R307" s="655"/>
      <c r="S307" s="655"/>
      <c r="T307" s="655"/>
      <c r="U307" s="655"/>
      <c r="V307" s="655"/>
      <c r="W307" s="655"/>
      <c r="X307" s="655"/>
      <c r="Y307" s="655"/>
      <c r="Z307" s="655"/>
      <c r="AA307" s="655"/>
      <c r="AB307" s="655"/>
      <c r="AC307" s="655"/>
      <c r="AD307" s="655"/>
      <c r="AE307" s="655"/>
      <c r="AF307" s="655"/>
      <c r="AG307" s="655"/>
      <c r="AH307" s="655"/>
      <c r="AI307" s="655"/>
      <c r="AJ307" s="655"/>
    </row>
    <row r="308" spans="1:36" x14ac:dyDescent="0.25">
      <c r="A308" s="326" t="s">
        <v>149</v>
      </c>
      <c r="B308" s="327"/>
      <c r="C308" s="328"/>
      <c r="D308" s="320"/>
      <c r="E308" s="320"/>
      <c r="Q308" s="655"/>
      <c r="R308" s="655"/>
      <c r="S308" s="655"/>
      <c r="T308" s="655"/>
      <c r="U308" s="655"/>
      <c r="V308" s="655"/>
      <c r="W308" s="655"/>
      <c r="X308" s="655"/>
      <c r="Y308" s="655"/>
      <c r="Z308" s="655"/>
      <c r="AA308" s="655"/>
      <c r="AB308" s="655"/>
      <c r="AC308" s="655"/>
      <c r="AD308" s="655"/>
      <c r="AE308" s="655"/>
      <c r="AF308" s="655"/>
      <c r="AG308" s="655"/>
      <c r="AH308" s="655"/>
      <c r="AI308" s="655"/>
      <c r="AJ308" s="655"/>
    </row>
    <row r="309" spans="1:36" x14ac:dyDescent="0.25">
      <c r="A309" s="343" t="s">
        <v>151</v>
      </c>
      <c r="B309" s="344"/>
      <c r="C309" s="345"/>
      <c r="D309" s="346"/>
      <c r="E309" s="346"/>
      <c r="Q309" s="655"/>
      <c r="R309" s="655"/>
      <c r="S309" s="655"/>
      <c r="T309" s="655"/>
      <c r="U309" s="655"/>
      <c r="V309" s="655"/>
      <c r="W309" s="655"/>
      <c r="X309" s="655"/>
      <c r="Y309" s="655"/>
      <c r="Z309" s="655"/>
      <c r="AA309" s="655"/>
      <c r="AB309" s="655"/>
      <c r="AC309" s="655"/>
      <c r="AD309" s="655"/>
      <c r="AE309" s="655"/>
      <c r="AF309" s="655"/>
      <c r="AG309" s="655"/>
      <c r="AH309" s="655"/>
      <c r="AI309" s="655"/>
      <c r="AJ309" s="655"/>
    </row>
    <row r="310" spans="1:36" ht="15.75" thickBot="1" x14ac:dyDescent="0.3">
      <c r="A310" s="329"/>
      <c r="B310" s="330"/>
      <c r="C310" s="331"/>
      <c r="D310" s="321"/>
      <c r="E310" s="321"/>
      <c r="Q310" s="655"/>
      <c r="R310" s="655"/>
      <c r="S310" s="655"/>
      <c r="T310" s="655"/>
      <c r="U310" s="655"/>
      <c r="V310" s="655"/>
      <c r="W310" s="655"/>
      <c r="X310" s="655"/>
      <c r="Y310" s="655"/>
      <c r="Z310" s="655"/>
      <c r="AA310" s="655"/>
      <c r="AB310" s="655"/>
      <c r="AC310" s="655"/>
      <c r="AD310" s="655"/>
      <c r="AE310" s="655"/>
      <c r="AF310" s="655"/>
      <c r="AG310" s="655"/>
      <c r="AH310" s="655"/>
      <c r="AI310" s="655"/>
      <c r="AJ310" s="655"/>
    </row>
    <row r="311" spans="1:36" x14ac:dyDescent="0.25">
      <c r="Q311" s="655"/>
      <c r="R311" s="655"/>
      <c r="S311" s="655"/>
      <c r="T311" s="655"/>
      <c r="U311" s="655"/>
      <c r="V311" s="655"/>
      <c r="W311" s="655"/>
      <c r="X311" s="655"/>
      <c r="Y311" s="655"/>
      <c r="Z311" s="655"/>
      <c r="AA311" s="655"/>
      <c r="AB311" s="655"/>
      <c r="AC311" s="655"/>
      <c r="AD311" s="655"/>
      <c r="AE311" s="655"/>
      <c r="AF311" s="655"/>
      <c r="AG311" s="655"/>
      <c r="AH311" s="655"/>
      <c r="AI311" s="655"/>
      <c r="AJ311" s="655"/>
    </row>
    <row r="312" spans="1:36" s="163" customFormat="1" ht="48.75" x14ac:dyDescent="0.25">
      <c r="A312" s="182" t="s">
        <v>206</v>
      </c>
      <c r="B312" s="182" t="s">
        <v>35</v>
      </c>
      <c r="C312" s="182" t="s">
        <v>189</v>
      </c>
      <c r="D312" s="182" t="s">
        <v>207</v>
      </c>
      <c r="E312" s="182" t="s">
        <v>152</v>
      </c>
      <c r="F312" s="182" t="s">
        <v>193</v>
      </c>
      <c r="G312" s="271" t="s">
        <v>97</v>
      </c>
      <c r="H312" s="519" t="s">
        <v>5</v>
      </c>
      <c r="I312" s="271" t="s">
        <v>145</v>
      </c>
      <c r="J312" s="271" t="s">
        <v>190</v>
      </c>
      <c r="K312" s="271" t="s">
        <v>209</v>
      </c>
      <c r="L312" s="271" t="s">
        <v>153</v>
      </c>
      <c r="M312" s="271" t="s">
        <v>191</v>
      </c>
      <c r="N312" s="271"/>
      <c r="O312" s="271"/>
      <c r="P312" s="271"/>
      <c r="Q312" s="686" t="s">
        <v>192</v>
      </c>
      <c r="R312" s="656"/>
      <c r="S312" s="656"/>
      <c r="T312" s="656"/>
      <c r="U312" s="655"/>
      <c r="V312" s="655"/>
      <c r="W312" s="655"/>
      <c r="X312" s="656"/>
      <c r="Y312" s="656"/>
      <c r="Z312" s="656"/>
      <c r="AA312" s="656"/>
      <c r="AB312" s="656"/>
      <c r="AC312" s="656"/>
      <c r="AD312" s="656"/>
      <c r="AE312" s="656"/>
      <c r="AF312" s="656"/>
      <c r="AG312" s="656"/>
      <c r="AH312" s="656"/>
      <c r="AI312" s="656"/>
      <c r="AJ312" s="656"/>
    </row>
    <row r="313" spans="1:36" s="312" customFormat="1" x14ac:dyDescent="0.25">
      <c r="A313" s="338">
        <v>1</v>
      </c>
      <c r="B313" s="338"/>
      <c r="C313" s="338"/>
      <c r="D313" s="341"/>
      <c r="E313" s="338"/>
      <c r="F313" s="338"/>
      <c r="G313" s="338"/>
      <c r="H313" s="520"/>
      <c r="I313" s="339"/>
      <c r="J313" s="339"/>
      <c r="K313" s="338"/>
      <c r="L313" s="349"/>
      <c r="O313" s="338"/>
      <c r="P313" s="338"/>
      <c r="Q313" s="687"/>
      <c r="R313" s="660"/>
      <c r="S313" s="660"/>
      <c r="T313" s="660"/>
      <c r="U313" s="659"/>
      <c r="V313" s="659"/>
      <c r="W313" s="659"/>
      <c r="X313" s="660"/>
      <c r="Y313" s="660"/>
      <c r="Z313" s="660"/>
      <c r="AA313" s="660"/>
      <c r="AB313" s="660"/>
      <c r="AC313" s="660"/>
      <c r="AD313" s="660"/>
      <c r="AE313" s="660"/>
      <c r="AF313" s="660"/>
      <c r="AG313" s="660"/>
      <c r="AH313" s="660"/>
      <c r="AI313" s="660"/>
      <c r="AJ313" s="660"/>
    </row>
    <row r="314" spans="1:36" s="312" customFormat="1" x14ac:dyDescent="0.25">
      <c r="A314" s="338">
        <v>2</v>
      </c>
      <c r="B314" s="338"/>
      <c r="C314" s="338"/>
      <c r="D314" s="341"/>
      <c r="E314" s="338"/>
      <c r="F314" s="338"/>
      <c r="G314" s="338"/>
      <c r="H314" s="520"/>
      <c r="I314" s="339"/>
      <c r="J314" s="339"/>
      <c r="K314" s="338"/>
      <c r="L314" s="349"/>
      <c r="M314" s="338"/>
      <c r="N314" s="338"/>
      <c r="O314" s="338"/>
      <c r="P314" s="338"/>
      <c r="Q314" s="687"/>
      <c r="R314" s="660"/>
      <c r="S314" s="660"/>
      <c r="T314" s="660"/>
      <c r="U314" s="659"/>
      <c r="V314" s="659"/>
      <c r="W314" s="659"/>
      <c r="X314" s="660"/>
      <c r="Y314" s="660"/>
      <c r="Z314" s="660"/>
      <c r="AA314" s="660"/>
      <c r="AB314" s="660"/>
      <c r="AC314" s="660"/>
      <c r="AD314" s="660"/>
      <c r="AE314" s="660"/>
      <c r="AF314" s="660"/>
      <c r="AG314" s="660"/>
      <c r="AH314" s="660"/>
      <c r="AI314" s="660"/>
      <c r="AJ314" s="660"/>
    </row>
    <row r="315" spans="1:36" s="312" customFormat="1" x14ac:dyDescent="0.25">
      <c r="A315" s="338">
        <v>3</v>
      </c>
      <c r="B315" s="338"/>
      <c r="C315" s="338"/>
      <c r="D315" s="341"/>
      <c r="E315" s="338"/>
      <c r="F315" s="338"/>
      <c r="G315" s="338"/>
      <c r="H315" s="520"/>
      <c r="I315" s="339"/>
      <c r="J315" s="339"/>
      <c r="K315" s="338"/>
      <c r="L315" s="342"/>
      <c r="M315" s="338"/>
      <c r="N315" s="338"/>
      <c r="O315" s="338"/>
      <c r="P315" s="338"/>
      <c r="Q315" s="687"/>
      <c r="R315" s="660"/>
      <c r="S315" s="660"/>
      <c r="T315" s="660"/>
      <c r="U315" s="659"/>
      <c r="V315" s="659"/>
      <c r="W315" s="659"/>
      <c r="X315" s="660"/>
      <c r="Y315" s="660"/>
      <c r="Z315" s="660"/>
      <c r="AA315" s="660"/>
      <c r="AB315" s="660"/>
      <c r="AC315" s="660"/>
      <c r="AD315" s="660"/>
      <c r="AE315" s="660"/>
      <c r="AF315" s="660"/>
      <c r="AG315" s="660"/>
      <c r="AH315" s="660"/>
      <c r="AI315" s="660"/>
      <c r="AJ315" s="660"/>
    </row>
    <row r="316" spans="1:36" s="312" customFormat="1" x14ac:dyDescent="0.25">
      <c r="A316" s="338">
        <v>4</v>
      </c>
      <c r="B316" s="338"/>
      <c r="C316" s="338"/>
      <c r="D316" s="341"/>
      <c r="E316" s="338"/>
      <c r="F316" s="338"/>
      <c r="G316" s="338"/>
      <c r="H316" s="520"/>
      <c r="I316" s="339"/>
      <c r="J316" s="339"/>
      <c r="K316" s="338"/>
      <c r="L316" s="342"/>
      <c r="M316" s="338"/>
      <c r="N316" s="338"/>
      <c r="O316" s="338"/>
      <c r="P316" s="338"/>
      <c r="Q316" s="687"/>
      <c r="R316" s="660"/>
      <c r="S316" s="660"/>
      <c r="T316" s="660"/>
      <c r="U316" s="659"/>
      <c r="V316" s="659"/>
      <c r="W316" s="659"/>
      <c r="X316" s="660"/>
      <c r="Y316" s="660"/>
      <c r="Z316" s="660"/>
      <c r="AA316" s="660"/>
      <c r="AB316" s="660"/>
      <c r="AC316" s="660"/>
      <c r="AD316" s="660"/>
      <c r="AE316" s="660"/>
      <c r="AF316" s="660"/>
      <c r="AG316" s="660"/>
      <c r="AH316" s="660"/>
      <c r="AI316" s="660"/>
      <c r="AJ316" s="660"/>
    </row>
    <row r="317" spans="1:36" s="312" customFormat="1" x14ac:dyDescent="0.25">
      <c r="A317" s="338">
        <v>5</v>
      </c>
      <c r="B317" s="338"/>
      <c r="C317" s="338"/>
      <c r="D317" s="341"/>
      <c r="E317" s="338"/>
      <c r="F317" s="338"/>
      <c r="G317" s="338"/>
      <c r="H317" s="520"/>
      <c r="I317" s="339"/>
      <c r="J317" s="339"/>
      <c r="K317" s="338"/>
      <c r="L317" s="342"/>
      <c r="M317" s="338"/>
      <c r="N317" s="338"/>
      <c r="O317" s="338"/>
      <c r="P317" s="338"/>
      <c r="Q317" s="687"/>
      <c r="R317" s="660"/>
      <c r="S317" s="660"/>
      <c r="T317" s="660"/>
      <c r="U317" s="659"/>
      <c r="V317" s="659"/>
      <c r="W317" s="659"/>
      <c r="X317" s="660"/>
      <c r="Y317" s="660"/>
      <c r="Z317" s="660"/>
      <c r="AA317" s="660"/>
      <c r="AB317" s="660"/>
      <c r="AC317" s="660"/>
      <c r="AD317" s="660"/>
      <c r="AE317" s="660"/>
      <c r="AF317" s="660"/>
      <c r="AG317" s="660"/>
      <c r="AH317" s="660"/>
      <c r="AI317" s="660"/>
      <c r="AJ317" s="660"/>
    </row>
    <row r="318" spans="1:36" s="312" customFormat="1" x14ac:dyDescent="0.25">
      <c r="A318" s="338">
        <v>6</v>
      </c>
      <c r="B318" s="338"/>
      <c r="C318" s="338"/>
      <c r="D318" s="341"/>
      <c r="E318" s="338"/>
      <c r="F318" s="338"/>
      <c r="G318" s="338"/>
      <c r="H318" s="520"/>
      <c r="I318" s="339"/>
      <c r="J318" s="339"/>
      <c r="K318" s="338"/>
      <c r="L318" s="342"/>
      <c r="M318" s="338"/>
      <c r="N318" s="338"/>
      <c r="O318" s="338"/>
      <c r="P318" s="338"/>
      <c r="Q318" s="689"/>
      <c r="R318" s="660"/>
      <c r="S318" s="660"/>
      <c r="T318" s="660"/>
      <c r="U318" s="659"/>
      <c r="V318" s="659"/>
      <c r="W318" s="659"/>
      <c r="X318" s="660"/>
      <c r="Y318" s="660"/>
      <c r="Z318" s="660"/>
      <c r="AA318" s="660"/>
      <c r="AB318" s="660"/>
      <c r="AC318" s="660"/>
      <c r="AD318" s="660"/>
      <c r="AE318" s="660"/>
      <c r="AF318" s="660"/>
      <c r="AG318" s="660"/>
      <c r="AH318" s="660"/>
      <c r="AI318" s="660"/>
      <c r="AJ318" s="660"/>
    </row>
    <row r="319" spans="1:36" s="312" customFormat="1" x14ac:dyDescent="0.25">
      <c r="A319" s="338">
        <v>7</v>
      </c>
      <c r="B319" s="338"/>
      <c r="C319" s="338"/>
      <c r="D319" s="341"/>
      <c r="E319" s="338"/>
      <c r="F319" s="338"/>
      <c r="G319" s="338"/>
      <c r="H319" s="520"/>
      <c r="I319" s="339"/>
      <c r="J319" s="339"/>
      <c r="K319" s="338"/>
      <c r="L319" s="342"/>
      <c r="M319" s="338"/>
      <c r="N319" s="338"/>
      <c r="O319" s="338"/>
      <c r="P319" s="338"/>
      <c r="Q319" s="687"/>
      <c r="R319" s="660"/>
      <c r="S319" s="660"/>
      <c r="T319" s="660"/>
      <c r="U319" s="659"/>
      <c r="V319" s="659"/>
      <c r="W319" s="659"/>
      <c r="X319" s="660"/>
      <c r="Y319" s="660"/>
      <c r="Z319" s="660"/>
      <c r="AA319" s="660"/>
      <c r="AB319" s="660"/>
      <c r="AC319" s="660"/>
      <c r="AD319" s="660"/>
      <c r="AE319" s="660"/>
      <c r="AF319" s="660"/>
      <c r="AG319" s="660"/>
      <c r="AH319" s="660"/>
      <c r="AI319" s="660"/>
      <c r="AJ319" s="660"/>
    </row>
    <row r="320" spans="1:36" s="312" customFormat="1" x14ac:dyDescent="0.25">
      <c r="A320" s="338">
        <v>8</v>
      </c>
      <c r="B320" s="338"/>
      <c r="C320" s="338"/>
      <c r="D320" s="341"/>
      <c r="E320" s="338"/>
      <c r="F320" s="338"/>
      <c r="G320" s="338"/>
      <c r="H320" s="520"/>
      <c r="I320" s="339"/>
      <c r="J320" s="339"/>
      <c r="K320" s="338"/>
      <c r="L320" s="342"/>
      <c r="M320" s="338"/>
      <c r="N320" s="338"/>
      <c r="O320" s="338"/>
      <c r="P320" s="338"/>
      <c r="Q320" s="687"/>
      <c r="R320" s="660"/>
      <c r="S320" s="660"/>
      <c r="T320" s="660"/>
      <c r="U320" s="659"/>
      <c r="V320" s="659"/>
      <c r="W320" s="659"/>
      <c r="X320" s="660"/>
      <c r="Y320" s="660"/>
      <c r="Z320" s="660"/>
      <c r="AA320" s="660"/>
      <c r="AB320" s="660"/>
      <c r="AC320" s="660"/>
      <c r="AD320" s="660"/>
      <c r="AE320" s="660"/>
      <c r="AF320" s="660"/>
      <c r="AG320" s="660"/>
      <c r="AH320" s="660"/>
      <c r="AI320" s="660"/>
      <c r="AJ320" s="660"/>
    </row>
    <row r="321" spans="1:36" s="312" customFormat="1" x14ac:dyDescent="0.25">
      <c r="A321" s="338">
        <v>9</v>
      </c>
      <c r="B321" s="338"/>
      <c r="C321" s="338"/>
      <c r="D321" s="341"/>
      <c r="E321" s="338"/>
      <c r="F321" s="338"/>
      <c r="G321" s="338"/>
      <c r="H321" s="520"/>
      <c r="I321" s="339"/>
      <c r="J321" s="339"/>
      <c r="K321" s="338"/>
      <c r="L321" s="342"/>
      <c r="M321" s="338"/>
      <c r="N321" s="338"/>
      <c r="O321" s="338"/>
      <c r="P321" s="338"/>
      <c r="Q321" s="687"/>
      <c r="R321" s="660"/>
      <c r="S321" s="660"/>
      <c r="T321" s="660"/>
      <c r="U321" s="659"/>
      <c r="V321" s="659"/>
      <c r="W321" s="659"/>
      <c r="X321" s="660"/>
      <c r="Y321" s="660"/>
      <c r="Z321" s="660"/>
      <c r="AA321" s="660"/>
      <c r="AB321" s="660"/>
      <c r="AC321" s="660"/>
      <c r="AD321" s="660"/>
      <c r="AE321" s="660"/>
      <c r="AF321" s="660"/>
      <c r="AG321" s="660"/>
      <c r="AH321" s="660"/>
      <c r="AI321" s="660"/>
      <c r="AJ321" s="660"/>
    </row>
    <row r="322" spans="1:36" s="312" customFormat="1" x14ac:dyDescent="0.25">
      <c r="A322" s="338">
        <v>10</v>
      </c>
      <c r="B322" s="338"/>
      <c r="C322" s="338"/>
      <c r="D322" s="341"/>
      <c r="E322" s="338"/>
      <c r="F322" s="338"/>
      <c r="G322" s="338"/>
      <c r="H322" s="520"/>
      <c r="I322" s="339"/>
      <c r="J322" s="339"/>
      <c r="K322" s="338"/>
      <c r="L322" s="342"/>
      <c r="M322" s="338"/>
      <c r="N322" s="338"/>
      <c r="O322" s="338"/>
      <c r="P322" s="338"/>
      <c r="Q322" s="687"/>
      <c r="R322" s="660"/>
      <c r="S322" s="660"/>
      <c r="T322" s="660"/>
      <c r="U322" s="659"/>
      <c r="V322" s="659"/>
      <c r="W322" s="659"/>
      <c r="X322" s="660"/>
      <c r="Y322" s="660"/>
      <c r="Z322" s="660"/>
      <c r="AA322" s="660"/>
      <c r="AB322" s="660"/>
      <c r="AC322" s="660"/>
      <c r="AD322" s="660"/>
      <c r="AE322" s="660"/>
      <c r="AF322" s="660"/>
      <c r="AG322" s="660"/>
      <c r="AH322" s="660"/>
      <c r="AI322" s="660"/>
      <c r="AJ322" s="660"/>
    </row>
    <row r="323" spans="1:36" s="312" customFormat="1" x14ac:dyDescent="0.25">
      <c r="A323" s="338">
        <v>11</v>
      </c>
      <c r="B323" s="338"/>
      <c r="C323" s="338"/>
      <c r="D323" s="341"/>
      <c r="E323" s="338"/>
      <c r="F323" s="338"/>
      <c r="G323" s="338"/>
      <c r="H323" s="520"/>
      <c r="I323" s="339"/>
      <c r="J323" s="339"/>
      <c r="K323" s="338"/>
      <c r="L323" s="342"/>
      <c r="M323" s="338"/>
      <c r="N323" s="338"/>
      <c r="O323" s="338"/>
      <c r="P323" s="338"/>
      <c r="Q323" s="687"/>
      <c r="R323" s="660"/>
      <c r="S323" s="660"/>
      <c r="T323" s="660"/>
      <c r="U323" s="659"/>
      <c r="V323" s="659"/>
      <c r="W323" s="659"/>
      <c r="X323" s="660"/>
      <c r="Y323" s="660"/>
      <c r="Z323" s="660"/>
      <c r="AA323" s="660"/>
      <c r="AB323" s="660"/>
      <c r="AC323" s="660"/>
      <c r="AD323" s="660"/>
      <c r="AE323" s="660"/>
      <c r="AF323" s="660"/>
      <c r="AG323" s="660"/>
      <c r="AH323" s="660"/>
      <c r="AI323" s="660"/>
      <c r="AJ323" s="660"/>
    </row>
    <row r="324" spans="1:36" s="312" customFormat="1" x14ac:dyDescent="0.25">
      <c r="A324" s="338">
        <v>12</v>
      </c>
      <c r="B324" s="338"/>
      <c r="C324" s="338"/>
      <c r="D324" s="341"/>
      <c r="E324" s="338"/>
      <c r="F324" s="338"/>
      <c r="G324" s="338"/>
      <c r="H324" s="520"/>
      <c r="I324" s="339"/>
      <c r="J324" s="339"/>
      <c r="K324" s="338"/>
      <c r="L324" s="342"/>
      <c r="M324" s="338"/>
      <c r="N324" s="338"/>
      <c r="O324" s="338"/>
      <c r="P324" s="338"/>
      <c r="Q324" s="687"/>
      <c r="R324" s="660"/>
      <c r="S324" s="660"/>
      <c r="T324" s="660"/>
      <c r="U324" s="659"/>
      <c r="V324" s="659"/>
      <c r="W324" s="659"/>
      <c r="X324" s="660"/>
      <c r="Y324" s="660"/>
      <c r="Z324" s="660"/>
      <c r="AA324" s="660"/>
      <c r="AB324" s="660"/>
      <c r="AC324" s="660"/>
      <c r="AD324" s="660"/>
      <c r="AE324" s="660"/>
      <c r="AF324" s="660"/>
      <c r="AG324" s="660"/>
      <c r="AH324" s="660"/>
      <c r="AI324" s="660"/>
      <c r="AJ324" s="660"/>
    </row>
    <row r="325" spans="1:36" s="312" customFormat="1" x14ac:dyDescent="0.25">
      <c r="A325" s="338">
        <v>13</v>
      </c>
      <c r="B325" s="338"/>
      <c r="C325" s="338"/>
      <c r="D325" s="341"/>
      <c r="E325" s="338"/>
      <c r="F325" s="338"/>
      <c r="G325" s="338"/>
      <c r="H325" s="520"/>
      <c r="I325" s="339"/>
      <c r="J325" s="339"/>
      <c r="K325" s="338"/>
      <c r="L325" s="342"/>
      <c r="M325" s="338"/>
      <c r="N325" s="338"/>
      <c r="O325" s="338"/>
      <c r="P325" s="338"/>
      <c r="Q325" s="687"/>
      <c r="R325" s="660"/>
      <c r="S325" s="660"/>
      <c r="T325" s="660"/>
      <c r="U325" s="659"/>
      <c r="V325" s="659"/>
      <c r="W325" s="659"/>
      <c r="X325" s="660"/>
      <c r="Y325" s="660"/>
      <c r="Z325" s="660"/>
      <c r="AA325" s="660"/>
      <c r="AB325" s="660"/>
      <c r="AC325" s="660"/>
      <c r="AD325" s="660"/>
      <c r="AE325" s="660"/>
      <c r="AF325" s="660"/>
      <c r="AG325" s="660"/>
      <c r="AH325" s="660"/>
      <c r="AI325" s="660"/>
      <c r="AJ325" s="660"/>
    </row>
    <row r="326" spans="1:36" s="312" customFormat="1" x14ac:dyDescent="0.25">
      <c r="A326" s="338">
        <v>14</v>
      </c>
      <c r="B326" s="338"/>
      <c r="C326" s="338"/>
      <c r="D326" s="341"/>
      <c r="E326" s="338"/>
      <c r="F326" s="338"/>
      <c r="G326" s="338"/>
      <c r="H326" s="520"/>
      <c r="I326" s="339"/>
      <c r="J326" s="339"/>
      <c r="K326" s="338"/>
      <c r="L326" s="342"/>
      <c r="M326" s="338"/>
      <c r="N326" s="338"/>
      <c r="O326" s="338"/>
      <c r="P326" s="338"/>
      <c r="Q326" s="689"/>
      <c r="R326" s="660"/>
      <c r="S326" s="660"/>
      <c r="T326" s="660"/>
      <c r="U326" s="659"/>
      <c r="V326" s="659"/>
      <c r="W326" s="659"/>
      <c r="X326" s="660"/>
      <c r="Y326" s="660"/>
      <c r="Z326" s="660"/>
      <c r="AA326" s="660"/>
      <c r="AB326" s="660"/>
      <c r="AC326" s="660"/>
      <c r="AD326" s="660"/>
      <c r="AE326" s="660"/>
      <c r="AF326" s="660"/>
      <c r="AG326" s="660"/>
      <c r="AH326" s="660"/>
      <c r="AI326" s="660"/>
      <c r="AJ326" s="660"/>
    </row>
    <row r="327" spans="1:36" s="312" customFormat="1" x14ac:dyDescent="0.25">
      <c r="A327" s="338"/>
      <c r="B327" s="338"/>
      <c r="C327" s="338"/>
      <c r="D327" s="341"/>
      <c r="E327" s="338"/>
      <c r="F327" s="338"/>
      <c r="G327" s="338"/>
      <c r="H327" s="520"/>
      <c r="I327" s="339"/>
      <c r="J327" s="339"/>
      <c r="K327" s="338"/>
      <c r="L327" s="342"/>
      <c r="M327" s="338"/>
      <c r="N327" s="338"/>
      <c r="O327" s="338"/>
      <c r="P327" s="338"/>
      <c r="Q327" s="689"/>
      <c r="R327" s="660"/>
      <c r="S327" s="660"/>
      <c r="T327" s="660"/>
      <c r="U327" s="659"/>
      <c r="V327" s="659"/>
      <c r="W327" s="659"/>
      <c r="X327" s="660"/>
      <c r="Y327" s="660"/>
      <c r="Z327" s="660"/>
      <c r="AA327" s="660"/>
      <c r="AB327" s="660"/>
      <c r="AC327" s="660"/>
      <c r="AD327" s="660"/>
      <c r="AE327" s="660"/>
      <c r="AF327" s="660"/>
      <c r="AG327" s="660"/>
      <c r="AH327" s="660"/>
      <c r="AI327" s="660"/>
      <c r="AJ327" s="660"/>
    </row>
    <row r="328" spans="1:36" s="312" customFormat="1" x14ac:dyDescent="0.25">
      <c r="A328" s="338"/>
      <c r="B328" s="338"/>
      <c r="C328" s="338"/>
      <c r="D328" s="338"/>
      <c r="E328" s="338"/>
      <c r="F328" s="338"/>
      <c r="G328" s="338"/>
      <c r="H328" s="522"/>
      <c r="I328" s="348"/>
      <c r="J328" s="348" t="s">
        <v>210</v>
      </c>
      <c r="K328" s="338">
        <f>SUM(K313:K321)</f>
        <v>0</v>
      </c>
      <c r="L328" s="338"/>
      <c r="M328" s="338"/>
      <c r="N328" s="338"/>
      <c r="O328" s="338"/>
      <c r="P328" s="338"/>
      <c r="Q328" s="660"/>
      <c r="R328" s="660"/>
      <c r="S328" s="660"/>
      <c r="T328" s="660"/>
      <c r="U328" s="659"/>
      <c r="V328" s="659"/>
      <c r="W328" s="659"/>
      <c r="X328" s="660"/>
      <c r="Y328" s="660"/>
      <c r="Z328" s="660"/>
      <c r="AA328" s="660"/>
      <c r="AB328" s="660"/>
      <c r="AC328" s="660"/>
      <c r="AD328" s="660"/>
      <c r="AE328" s="660"/>
      <c r="AF328" s="660"/>
      <c r="AG328" s="660"/>
      <c r="AH328" s="660"/>
      <c r="AI328" s="660"/>
      <c r="AJ328" s="660"/>
    </row>
    <row r="329" spans="1:36" ht="15.75" thickBot="1" x14ac:dyDescent="0.3">
      <c r="Q329" s="655"/>
      <c r="R329" s="655"/>
      <c r="S329" s="655"/>
      <c r="T329" s="655"/>
      <c r="U329" s="655"/>
      <c r="V329" s="655"/>
      <c r="W329" s="655"/>
      <c r="X329" s="655"/>
      <c r="Y329" s="655"/>
      <c r="Z329" s="655"/>
      <c r="AA329" s="655"/>
      <c r="AB329" s="655"/>
      <c r="AC329" s="655"/>
      <c r="AD329" s="655"/>
      <c r="AE329" s="655"/>
      <c r="AF329" s="655"/>
      <c r="AG329" s="655"/>
      <c r="AH329" s="655"/>
      <c r="AI329" s="655"/>
      <c r="AJ329" s="655"/>
    </row>
    <row r="330" spans="1:36" ht="15.75" thickBot="1" x14ac:dyDescent="0.3">
      <c r="A330" s="477" t="s">
        <v>298</v>
      </c>
      <c r="B330" s="478"/>
      <c r="C330" s="478"/>
      <c r="D330" s="478"/>
      <c r="E330" s="479"/>
      <c r="Q330" s="655"/>
      <c r="R330" s="655"/>
      <c r="S330" s="655"/>
      <c r="T330" s="655"/>
      <c r="U330" s="655"/>
      <c r="V330" s="655"/>
      <c r="W330" s="655"/>
      <c r="X330" s="655"/>
      <c r="Y330" s="655"/>
      <c r="Z330" s="655"/>
      <c r="AA330" s="655"/>
      <c r="AB330" s="655"/>
      <c r="AC330" s="655"/>
      <c r="AD330" s="655"/>
      <c r="AE330" s="655"/>
      <c r="AF330" s="655"/>
      <c r="AG330" s="655"/>
      <c r="AH330" s="655"/>
      <c r="AI330" s="655"/>
      <c r="AJ330" s="655"/>
    </row>
    <row r="331" spans="1:36" ht="15.75" thickBot="1" x14ac:dyDescent="0.3">
      <c r="A331" s="477" t="s">
        <v>143</v>
      </c>
      <c r="B331" s="478"/>
      <c r="C331" s="479"/>
      <c r="D331" s="480" t="s">
        <v>126</v>
      </c>
      <c r="E331" s="480" t="s">
        <v>144</v>
      </c>
      <c r="Q331" s="655"/>
      <c r="R331" s="655"/>
      <c r="S331" s="655"/>
      <c r="T331" s="655"/>
      <c r="U331" s="655"/>
      <c r="V331" s="655"/>
      <c r="W331" s="655"/>
      <c r="X331" s="655"/>
      <c r="Y331" s="655"/>
      <c r="Z331" s="655"/>
      <c r="AA331" s="655"/>
      <c r="AB331" s="655"/>
      <c r="AC331" s="655"/>
      <c r="AD331" s="655"/>
      <c r="AE331" s="655"/>
      <c r="AF331" s="655"/>
      <c r="AG331" s="655"/>
      <c r="AH331" s="655"/>
      <c r="AI331" s="655"/>
      <c r="AJ331" s="655"/>
    </row>
    <row r="332" spans="1:36" x14ac:dyDescent="0.25">
      <c r="A332" s="332" t="s">
        <v>187</v>
      </c>
      <c r="B332" s="333"/>
      <c r="C332" s="334"/>
      <c r="D332" s="335"/>
      <c r="E332" s="335"/>
      <c r="Q332" s="655"/>
      <c r="R332" s="655"/>
      <c r="S332" s="655"/>
      <c r="T332" s="655"/>
      <c r="U332" s="655"/>
      <c r="V332" s="655"/>
      <c r="W332" s="655"/>
      <c r="X332" s="655"/>
      <c r="Y332" s="655"/>
      <c r="Z332" s="655"/>
      <c r="AA332" s="655"/>
      <c r="AB332" s="655"/>
      <c r="AC332" s="655"/>
      <c r="AD332" s="655"/>
      <c r="AE332" s="655"/>
      <c r="AF332" s="655"/>
      <c r="AG332" s="655"/>
      <c r="AH332" s="655"/>
      <c r="AI332" s="655"/>
      <c r="AJ332" s="655"/>
    </row>
    <row r="333" spans="1:36" x14ac:dyDescent="0.25">
      <c r="A333" s="326" t="s">
        <v>149</v>
      </c>
      <c r="B333" s="327"/>
      <c r="C333" s="328"/>
      <c r="D333" s="320"/>
      <c r="E333" s="320"/>
      <c r="Q333" s="655"/>
      <c r="R333" s="655"/>
      <c r="S333" s="655"/>
      <c r="T333" s="655"/>
      <c r="U333" s="655"/>
      <c r="V333" s="655"/>
      <c r="W333" s="655"/>
      <c r="X333" s="655"/>
      <c r="Y333" s="655"/>
      <c r="Z333" s="655"/>
      <c r="AA333" s="655"/>
      <c r="AB333" s="655"/>
      <c r="AC333" s="655"/>
      <c r="AD333" s="655"/>
      <c r="AE333" s="655"/>
      <c r="AF333" s="655"/>
      <c r="AG333" s="655"/>
      <c r="AH333" s="655"/>
      <c r="AI333" s="655"/>
      <c r="AJ333" s="655"/>
    </row>
    <row r="334" spans="1:36" x14ac:dyDescent="0.25">
      <c r="A334" s="343" t="s">
        <v>151</v>
      </c>
      <c r="B334" s="344"/>
      <c r="C334" s="345"/>
      <c r="D334" s="346"/>
      <c r="E334" s="346"/>
      <c r="Q334" s="655"/>
      <c r="R334" s="655"/>
      <c r="S334" s="655"/>
      <c r="T334" s="655"/>
      <c r="U334" s="655"/>
      <c r="V334" s="655"/>
      <c r="W334" s="655"/>
      <c r="X334" s="655"/>
      <c r="Y334" s="655"/>
      <c r="Z334" s="655"/>
      <c r="AA334" s="655"/>
      <c r="AB334" s="655"/>
      <c r="AC334" s="655"/>
      <c r="AD334" s="655"/>
      <c r="AE334" s="655"/>
      <c r="AF334" s="655"/>
      <c r="AG334" s="655"/>
      <c r="AH334" s="655"/>
      <c r="AI334" s="655"/>
      <c r="AJ334" s="655"/>
    </row>
    <row r="335" spans="1:36" ht="15.75" thickBot="1" x14ac:dyDescent="0.3">
      <c r="A335" s="329" t="s">
        <v>142</v>
      </c>
      <c r="B335" s="330"/>
      <c r="C335" s="331"/>
      <c r="D335" s="321"/>
      <c r="E335" s="321"/>
      <c r="Q335" s="655"/>
      <c r="R335" s="655"/>
      <c r="S335" s="655"/>
      <c r="T335" s="655"/>
      <c r="U335" s="655"/>
      <c r="V335" s="655"/>
      <c r="W335" s="655"/>
      <c r="X335" s="655"/>
      <c r="Y335" s="655"/>
      <c r="Z335" s="655"/>
      <c r="AA335" s="655"/>
      <c r="AB335" s="655"/>
      <c r="AC335" s="655"/>
      <c r="AD335" s="655"/>
      <c r="AE335" s="655"/>
      <c r="AF335" s="655"/>
      <c r="AG335" s="655"/>
      <c r="AH335" s="655"/>
      <c r="AI335" s="655"/>
      <c r="AJ335" s="655"/>
    </row>
    <row r="336" spans="1:36" x14ac:dyDescent="0.25">
      <c r="Q336" s="655"/>
      <c r="R336" s="655"/>
      <c r="S336" s="655"/>
      <c r="T336" s="655"/>
      <c r="U336" s="655"/>
      <c r="V336" s="655"/>
      <c r="W336" s="655"/>
      <c r="X336" s="655"/>
      <c r="Y336" s="655"/>
      <c r="Z336" s="655"/>
      <c r="AA336" s="655"/>
      <c r="AB336" s="655"/>
      <c r="AC336" s="655"/>
      <c r="AD336" s="655"/>
      <c r="AE336" s="655"/>
      <c r="AF336" s="655"/>
      <c r="AG336" s="655"/>
      <c r="AH336" s="655"/>
      <c r="AI336" s="655"/>
      <c r="AJ336" s="655"/>
    </row>
    <row r="337" spans="1:36" s="163" customFormat="1" ht="48.75" x14ac:dyDescent="0.25">
      <c r="A337" s="481" t="s">
        <v>206</v>
      </c>
      <c r="B337" s="481" t="s">
        <v>35</v>
      </c>
      <c r="C337" s="481" t="s">
        <v>189</v>
      </c>
      <c r="D337" s="481" t="s">
        <v>207</v>
      </c>
      <c r="E337" s="481" t="s">
        <v>194</v>
      </c>
      <c r="F337" s="481" t="s">
        <v>154</v>
      </c>
      <c r="G337" s="482" t="s">
        <v>97</v>
      </c>
      <c r="H337" s="528" t="s">
        <v>5</v>
      </c>
      <c r="I337" s="482" t="s">
        <v>145</v>
      </c>
      <c r="J337" s="482" t="s">
        <v>190</v>
      </c>
      <c r="K337" s="482" t="s">
        <v>211</v>
      </c>
      <c r="L337" s="482" t="s">
        <v>153</v>
      </c>
      <c r="M337" s="482" t="s">
        <v>191</v>
      </c>
      <c r="N337" s="482"/>
      <c r="O337" s="482"/>
      <c r="P337" s="482"/>
      <c r="Q337" s="690" t="s">
        <v>192</v>
      </c>
      <c r="R337" s="656"/>
      <c r="S337" s="656"/>
      <c r="T337" s="656"/>
      <c r="U337" s="655"/>
      <c r="V337" s="655"/>
      <c r="W337" s="655"/>
      <c r="X337" s="656"/>
      <c r="Y337" s="656"/>
      <c r="Z337" s="656"/>
      <c r="AA337" s="656"/>
      <c r="AB337" s="656"/>
      <c r="AC337" s="656"/>
      <c r="AD337" s="656"/>
      <c r="AE337" s="656"/>
      <c r="AF337" s="656"/>
      <c r="AG337" s="656"/>
      <c r="AH337" s="656"/>
      <c r="AI337" s="656"/>
      <c r="AJ337" s="656"/>
    </row>
    <row r="338" spans="1:36" s="312" customFormat="1" x14ac:dyDescent="0.25">
      <c r="A338" s="338">
        <v>1</v>
      </c>
      <c r="B338" s="338"/>
      <c r="C338" s="338"/>
      <c r="D338" s="349"/>
      <c r="E338" s="338"/>
      <c r="F338" s="338"/>
      <c r="G338" s="338"/>
      <c r="H338" s="520"/>
      <c r="I338" s="339"/>
      <c r="J338" s="339"/>
      <c r="K338" s="338"/>
      <c r="L338" s="349"/>
      <c r="O338" s="338"/>
      <c r="P338" s="338"/>
      <c r="Q338" s="687"/>
      <c r="R338" s="660"/>
      <c r="S338" s="660"/>
      <c r="T338" s="660"/>
      <c r="U338" s="659"/>
      <c r="V338" s="659"/>
      <c r="W338" s="659"/>
      <c r="X338" s="660"/>
      <c r="Y338" s="660"/>
      <c r="Z338" s="660"/>
      <c r="AA338" s="660"/>
      <c r="AB338" s="660"/>
      <c r="AC338" s="660"/>
      <c r="AD338" s="660"/>
      <c r="AE338" s="660"/>
      <c r="AF338" s="660"/>
      <c r="AG338" s="660"/>
      <c r="AH338" s="660"/>
      <c r="AI338" s="660"/>
      <c r="AJ338" s="660"/>
    </row>
    <row r="339" spans="1:36" s="312" customFormat="1" x14ac:dyDescent="0.25">
      <c r="A339" s="338"/>
      <c r="B339" s="338"/>
      <c r="C339" s="338"/>
      <c r="D339" s="349"/>
      <c r="E339" s="338"/>
      <c r="F339" s="338"/>
      <c r="G339" s="338"/>
      <c r="H339" s="520"/>
      <c r="I339" s="339"/>
      <c r="J339" s="339"/>
      <c r="K339" s="338"/>
      <c r="L339" s="349"/>
      <c r="M339" s="338"/>
      <c r="N339" s="338"/>
      <c r="O339" s="338"/>
      <c r="P339" s="338"/>
      <c r="Q339" s="687"/>
      <c r="R339" s="660"/>
      <c r="S339" s="660"/>
      <c r="T339" s="660"/>
      <c r="U339" s="659"/>
      <c r="V339" s="659"/>
      <c r="W339" s="659"/>
      <c r="X339" s="660"/>
      <c r="Y339" s="660"/>
      <c r="Z339" s="660"/>
      <c r="AA339" s="660"/>
      <c r="AB339" s="660"/>
      <c r="AC339" s="660"/>
      <c r="AD339" s="660"/>
      <c r="AE339" s="660"/>
      <c r="AF339" s="660"/>
      <c r="AG339" s="660"/>
      <c r="AH339" s="660"/>
      <c r="AI339" s="660"/>
      <c r="AJ339" s="660"/>
    </row>
    <row r="340" spans="1:36" s="312" customFormat="1" x14ac:dyDescent="0.25">
      <c r="A340" s="338"/>
      <c r="B340" s="338"/>
      <c r="C340" s="338"/>
      <c r="D340" s="349"/>
      <c r="E340" s="338"/>
      <c r="F340" s="338"/>
      <c r="G340" s="338"/>
      <c r="H340" s="520"/>
      <c r="I340" s="339"/>
      <c r="J340" s="339"/>
      <c r="K340" s="338"/>
      <c r="L340" s="349"/>
      <c r="M340" s="338"/>
      <c r="N340" s="338"/>
      <c r="O340" s="338"/>
      <c r="P340" s="338"/>
      <c r="Q340" s="689"/>
      <c r="R340" s="660"/>
      <c r="S340" s="660"/>
      <c r="T340" s="660"/>
      <c r="U340" s="659"/>
      <c r="V340" s="659"/>
      <c r="W340" s="659"/>
      <c r="X340" s="660"/>
      <c r="Y340" s="660"/>
      <c r="Z340" s="660"/>
      <c r="AA340" s="660"/>
      <c r="AB340" s="660"/>
      <c r="AC340" s="660"/>
      <c r="AD340" s="660"/>
      <c r="AE340" s="660"/>
      <c r="AF340" s="660"/>
      <c r="AG340" s="660"/>
      <c r="AH340" s="660"/>
      <c r="AI340" s="660"/>
      <c r="AJ340" s="660"/>
    </row>
    <row r="341" spans="1:36" s="312" customFormat="1" x14ac:dyDescent="0.25">
      <c r="A341" s="338"/>
      <c r="B341" s="338"/>
      <c r="C341" s="338"/>
      <c r="D341" s="338"/>
      <c r="E341" s="338"/>
      <c r="F341" s="338"/>
      <c r="G341" s="338"/>
      <c r="H341" s="522"/>
      <c r="I341" s="348"/>
      <c r="J341" s="348" t="s">
        <v>210</v>
      </c>
      <c r="K341" s="338">
        <f>SUM(K338:K340)</f>
        <v>0</v>
      </c>
      <c r="L341" s="338"/>
      <c r="M341" s="338"/>
      <c r="N341" s="338"/>
      <c r="O341" s="338"/>
      <c r="P341" s="338"/>
      <c r="Q341" s="660"/>
      <c r="R341" s="660"/>
      <c r="S341" s="660"/>
      <c r="T341" s="660"/>
      <c r="U341" s="659"/>
      <c r="V341" s="659"/>
      <c r="W341" s="659"/>
      <c r="X341" s="660"/>
      <c r="Y341" s="660"/>
      <c r="Z341" s="660"/>
      <c r="AA341" s="660"/>
      <c r="AB341" s="660"/>
      <c r="AC341" s="660"/>
      <c r="AD341" s="660"/>
      <c r="AE341" s="660"/>
      <c r="AF341" s="660"/>
      <c r="AG341" s="660"/>
      <c r="AH341" s="660"/>
      <c r="AI341" s="660"/>
      <c r="AJ341" s="660"/>
    </row>
    <row r="342" spans="1:36" ht="15.75" thickBot="1" x14ac:dyDescent="0.3">
      <c r="Q342" s="655"/>
      <c r="R342" s="655"/>
      <c r="S342" s="655"/>
      <c r="T342" s="655"/>
      <c r="U342" s="655"/>
      <c r="V342" s="655"/>
      <c r="W342" s="655"/>
      <c r="X342" s="655"/>
      <c r="Y342" s="655"/>
      <c r="Z342" s="655"/>
      <c r="AA342" s="655"/>
      <c r="AB342" s="655"/>
      <c r="AC342" s="655"/>
      <c r="AD342" s="655"/>
      <c r="AE342" s="655"/>
      <c r="AF342" s="655"/>
      <c r="AG342" s="655"/>
      <c r="AH342" s="655"/>
      <c r="AI342" s="655"/>
      <c r="AJ342" s="655"/>
    </row>
    <row r="343" spans="1:36" ht="15.75" thickBot="1" x14ac:dyDescent="0.3">
      <c r="A343" s="477" t="s">
        <v>301</v>
      </c>
      <c r="B343" s="478"/>
      <c r="C343" s="478"/>
      <c r="D343" s="478"/>
      <c r="E343" s="479"/>
      <c r="Q343" s="655"/>
      <c r="R343" s="655"/>
      <c r="S343" s="655"/>
      <c r="T343" s="655"/>
      <c r="U343" s="655"/>
      <c r="V343" s="655"/>
      <c r="W343" s="655"/>
      <c r="X343" s="655"/>
      <c r="Y343" s="655"/>
      <c r="Z343" s="655"/>
      <c r="AA343" s="655"/>
      <c r="AB343" s="655"/>
      <c r="AC343" s="655"/>
      <c r="AD343" s="655"/>
      <c r="AE343" s="655"/>
      <c r="AF343" s="655"/>
      <c r="AG343" s="655"/>
      <c r="AH343" s="655"/>
      <c r="AI343" s="655"/>
      <c r="AJ343" s="655"/>
    </row>
    <row r="344" spans="1:36" ht="15.75" thickBot="1" x14ac:dyDescent="0.3">
      <c r="A344" s="477" t="s">
        <v>143</v>
      </c>
      <c r="B344" s="478"/>
      <c r="C344" s="479"/>
      <c r="D344" s="480" t="s">
        <v>126</v>
      </c>
      <c r="E344" s="480" t="s">
        <v>144</v>
      </c>
      <c r="Q344" s="655"/>
      <c r="R344" s="655"/>
      <c r="S344" s="655"/>
      <c r="T344" s="655"/>
      <c r="U344" s="655"/>
      <c r="V344" s="655"/>
      <c r="W344" s="655"/>
      <c r="X344" s="655"/>
      <c r="Y344" s="655"/>
      <c r="Z344" s="655"/>
      <c r="AA344" s="655"/>
      <c r="AB344" s="655"/>
      <c r="AC344" s="655"/>
      <c r="AD344" s="655"/>
      <c r="AE344" s="655"/>
      <c r="AF344" s="655"/>
      <c r="AG344" s="655"/>
      <c r="AH344" s="655"/>
      <c r="AI344" s="655"/>
      <c r="AJ344" s="655"/>
    </row>
    <row r="345" spans="1:36" x14ac:dyDescent="0.25">
      <c r="A345" s="332" t="s">
        <v>187</v>
      </c>
      <c r="B345" s="333"/>
      <c r="C345" s="334"/>
      <c r="D345" s="335"/>
      <c r="E345" s="335"/>
      <c r="Q345" s="655"/>
      <c r="R345" s="655"/>
      <c r="S345" s="655"/>
      <c r="T345" s="655"/>
      <c r="U345" s="655"/>
      <c r="V345" s="655"/>
      <c r="W345" s="655"/>
      <c r="X345" s="655"/>
      <c r="Y345" s="655"/>
      <c r="Z345" s="655"/>
      <c r="AA345" s="655"/>
      <c r="AB345" s="655"/>
      <c r="AC345" s="655"/>
      <c r="AD345" s="655"/>
      <c r="AE345" s="655"/>
      <c r="AF345" s="655"/>
      <c r="AG345" s="655"/>
      <c r="AH345" s="655"/>
      <c r="AI345" s="655"/>
      <c r="AJ345" s="655"/>
    </row>
    <row r="346" spans="1:36" x14ac:dyDescent="0.25">
      <c r="A346" s="326" t="s">
        <v>149</v>
      </c>
      <c r="B346" s="327"/>
      <c r="C346" s="328"/>
      <c r="D346" s="320"/>
      <c r="E346" s="320"/>
      <c r="Q346" s="655"/>
      <c r="R346" s="655"/>
      <c r="S346" s="655"/>
      <c r="T346" s="655"/>
      <c r="U346" s="655"/>
      <c r="V346" s="655"/>
      <c r="W346" s="655"/>
      <c r="X346" s="655"/>
      <c r="Y346" s="655"/>
      <c r="Z346" s="655"/>
      <c r="AA346" s="655"/>
      <c r="AB346" s="655"/>
      <c r="AC346" s="655"/>
      <c r="AD346" s="655"/>
      <c r="AE346" s="655"/>
      <c r="AF346" s="655"/>
      <c r="AG346" s="655"/>
      <c r="AH346" s="655"/>
      <c r="AI346" s="655"/>
      <c r="AJ346" s="655"/>
    </row>
    <row r="347" spans="1:36" x14ac:dyDescent="0.25">
      <c r="A347" s="343" t="s">
        <v>151</v>
      </c>
      <c r="B347" s="344"/>
      <c r="C347" s="345"/>
      <c r="D347" s="346"/>
      <c r="E347" s="346"/>
      <c r="Q347" s="655"/>
      <c r="R347" s="655"/>
      <c r="S347" s="655"/>
      <c r="T347" s="655"/>
      <c r="U347" s="655"/>
      <c r="V347" s="655"/>
      <c r="W347" s="655"/>
      <c r="X347" s="655"/>
      <c r="Y347" s="655"/>
      <c r="Z347" s="655"/>
      <c r="AA347" s="655"/>
      <c r="AB347" s="655"/>
      <c r="AC347" s="655"/>
      <c r="AD347" s="655"/>
      <c r="AE347" s="655"/>
      <c r="AF347" s="655"/>
      <c r="AG347" s="655"/>
      <c r="AH347" s="655"/>
      <c r="AI347" s="655"/>
      <c r="AJ347" s="655"/>
    </row>
    <row r="348" spans="1:36" x14ac:dyDescent="0.25">
      <c r="A348" s="343" t="s">
        <v>142</v>
      </c>
      <c r="B348" s="344"/>
      <c r="C348" s="345"/>
      <c r="D348" s="346"/>
      <c r="E348" s="346"/>
      <c r="Q348" s="655"/>
      <c r="R348" s="655"/>
      <c r="S348" s="655"/>
      <c r="T348" s="655"/>
      <c r="U348" s="655"/>
      <c r="V348" s="655"/>
      <c r="W348" s="655"/>
      <c r="X348" s="655"/>
      <c r="Y348" s="655"/>
      <c r="Z348" s="655"/>
      <c r="AA348" s="655"/>
      <c r="AB348" s="655"/>
      <c r="AC348" s="655"/>
      <c r="AD348" s="655"/>
      <c r="AE348" s="655"/>
      <c r="AF348" s="655"/>
      <c r="AG348" s="655"/>
      <c r="AH348" s="655"/>
      <c r="AI348" s="655"/>
      <c r="AJ348" s="655"/>
    </row>
    <row r="349" spans="1:36" ht="15.75" thickBot="1" x14ac:dyDescent="0.3">
      <c r="A349" s="329" t="s">
        <v>125</v>
      </c>
      <c r="B349" s="330"/>
      <c r="C349" s="331"/>
      <c r="D349" s="321"/>
      <c r="E349" s="321"/>
      <c r="Q349" s="655"/>
      <c r="R349" s="655"/>
      <c r="S349" s="655"/>
      <c r="T349" s="655"/>
      <c r="U349" s="655"/>
      <c r="V349" s="655"/>
      <c r="W349" s="655"/>
      <c r="X349" s="655"/>
      <c r="Y349" s="655"/>
      <c r="Z349" s="655"/>
      <c r="AA349" s="655"/>
      <c r="AB349" s="655"/>
      <c r="AC349" s="655"/>
      <c r="AD349" s="655"/>
      <c r="AE349" s="655"/>
      <c r="AF349" s="655"/>
      <c r="AG349" s="655"/>
      <c r="AH349" s="655"/>
      <c r="AI349" s="655"/>
      <c r="AJ349" s="655"/>
    </row>
    <row r="350" spans="1:36" x14ac:dyDescent="0.25">
      <c r="Q350" s="655"/>
      <c r="R350" s="655"/>
      <c r="S350" s="655"/>
      <c r="T350" s="655"/>
      <c r="U350" s="655"/>
      <c r="V350" s="655"/>
      <c r="W350" s="655"/>
      <c r="X350" s="655"/>
      <c r="Y350" s="655"/>
      <c r="Z350" s="655"/>
      <c r="AA350" s="655"/>
      <c r="AB350" s="655"/>
      <c r="AC350" s="655"/>
      <c r="AD350" s="655"/>
      <c r="AE350" s="655"/>
      <c r="AF350" s="655"/>
      <c r="AG350" s="655"/>
      <c r="AH350" s="655"/>
      <c r="AI350" s="655"/>
      <c r="AJ350" s="655"/>
    </row>
    <row r="351" spans="1:36" s="163" customFormat="1" ht="48.75" x14ac:dyDescent="0.25">
      <c r="A351" s="481" t="s">
        <v>206</v>
      </c>
      <c r="B351" s="481" t="s">
        <v>35</v>
      </c>
      <c r="C351" s="481" t="s">
        <v>189</v>
      </c>
      <c r="D351" s="481" t="s">
        <v>207</v>
      </c>
      <c r="E351" s="481" t="s">
        <v>96</v>
      </c>
      <c r="F351" s="481" t="s">
        <v>16</v>
      </c>
      <c r="G351" s="482" t="s">
        <v>97</v>
      </c>
      <c r="H351" s="528" t="s">
        <v>5</v>
      </c>
      <c r="I351" s="482" t="s">
        <v>145</v>
      </c>
      <c r="J351" s="482" t="s">
        <v>190</v>
      </c>
      <c r="K351" s="482" t="s">
        <v>211</v>
      </c>
      <c r="L351" s="482" t="s">
        <v>153</v>
      </c>
      <c r="M351" s="482" t="s">
        <v>191</v>
      </c>
      <c r="N351" s="482" t="s">
        <v>212</v>
      </c>
      <c r="O351" s="482"/>
      <c r="P351" s="482"/>
      <c r="Q351" s="690" t="s">
        <v>192</v>
      </c>
      <c r="R351" s="656"/>
      <c r="S351" s="656"/>
      <c r="T351" s="656"/>
      <c r="U351" s="655"/>
      <c r="V351" s="655"/>
      <c r="W351" s="655"/>
      <c r="X351" s="656"/>
      <c r="Y351" s="656"/>
      <c r="Z351" s="656"/>
      <c r="AA351" s="656"/>
      <c r="AB351" s="656"/>
      <c r="AC351" s="656"/>
      <c r="AD351" s="656"/>
      <c r="AE351" s="656"/>
      <c r="AF351" s="656"/>
      <c r="AG351" s="656"/>
      <c r="AH351" s="656"/>
      <c r="AI351" s="656"/>
      <c r="AJ351" s="656"/>
    </row>
    <row r="352" spans="1:36" s="312" customFormat="1" x14ac:dyDescent="0.25">
      <c r="A352" s="338">
        <v>1</v>
      </c>
      <c r="B352" s="338"/>
      <c r="C352" s="338"/>
      <c r="D352" s="341"/>
      <c r="E352" s="338"/>
      <c r="F352" s="338"/>
      <c r="G352" s="338"/>
      <c r="H352" s="520"/>
      <c r="I352" s="339"/>
      <c r="J352" s="339"/>
      <c r="K352" s="338"/>
      <c r="L352" s="342"/>
      <c r="O352" s="338"/>
      <c r="P352" s="338"/>
      <c r="Q352" s="687"/>
      <c r="R352" s="660"/>
      <c r="S352" s="660"/>
      <c r="T352" s="660"/>
      <c r="U352" s="659"/>
      <c r="V352" s="659"/>
      <c r="W352" s="659"/>
      <c r="X352" s="660"/>
      <c r="Y352" s="660"/>
      <c r="Z352" s="660"/>
      <c r="AA352" s="660"/>
      <c r="AB352" s="660"/>
      <c r="AC352" s="660"/>
      <c r="AD352" s="660"/>
      <c r="AE352" s="660"/>
      <c r="AF352" s="660"/>
      <c r="AG352" s="660"/>
      <c r="AH352" s="660"/>
      <c r="AI352" s="660"/>
      <c r="AJ352" s="660"/>
    </row>
    <row r="353" spans="1:36" s="312" customFormat="1" x14ac:dyDescent="0.25">
      <c r="A353" s="338">
        <v>2</v>
      </c>
      <c r="B353" s="338"/>
      <c r="C353" s="338"/>
      <c r="D353" s="341"/>
      <c r="E353" s="338"/>
      <c r="F353" s="338"/>
      <c r="G353" s="338"/>
      <c r="H353" s="520"/>
      <c r="I353" s="339"/>
      <c r="J353" s="339"/>
      <c r="K353" s="338"/>
      <c r="L353" s="342"/>
      <c r="M353" s="338"/>
      <c r="N353" s="338"/>
      <c r="O353" s="338"/>
      <c r="P353" s="338"/>
      <c r="Q353" s="687"/>
      <c r="R353" s="660"/>
      <c r="S353" s="660"/>
      <c r="T353" s="660"/>
      <c r="U353" s="659"/>
      <c r="V353" s="659"/>
      <c r="W353" s="659"/>
      <c r="X353" s="660"/>
      <c r="Y353" s="660"/>
      <c r="Z353" s="660"/>
      <c r="AA353" s="660"/>
      <c r="AB353" s="660"/>
      <c r="AC353" s="660"/>
      <c r="AD353" s="660"/>
      <c r="AE353" s="660"/>
      <c r="AF353" s="660"/>
      <c r="AG353" s="660"/>
      <c r="AH353" s="660"/>
      <c r="AI353" s="660"/>
      <c r="AJ353" s="660"/>
    </row>
    <row r="354" spans="1:36" s="312" customFormat="1" x14ac:dyDescent="0.25">
      <c r="A354" s="338">
        <v>3</v>
      </c>
      <c r="B354" s="338"/>
      <c r="C354" s="338"/>
      <c r="D354" s="341"/>
      <c r="E354" s="338"/>
      <c r="F354" s="338"/>
      <c r="G354" s="338"/>
      <c r="H354" s="520"/>
      <c r="I354" s="339"/>
      <c r="J354" s="339"/>
      <c r="K354" s="338"/>
      <c r="L354" s="342"/>
      <c r="M354" s="338"/>
      <c r="N354" s="338"/>
      <c r="O354" s="338"/>
      <c r="P354" s="338"/>
      <c r="Q354" s="687"/>
      <c r="R354" s="660"/>
      <c r="S354" s="660"/>
      <c r="T354" s="660"/>
      <c r="U354" s="659"/>
      <c r="V354" s="659"/>
      <c r="W354" s="659"/>
      <c r="X354" s="660"/>
      <c r="Y354" s="660"/>
      <c r="Z354" s="660"/>
      <c r="AA354" s="660"/>
      <c r="AB354" s="660"/>
      <c r="AC354" s="660"/>
      <c r="AD354" s="660"/>
      <c r="AE354" s="660"/>
      <c r="AF354" s="660"/>
      <c r="AG354" s="660"/>
      <c r="AH354" s="660"/>
      <c r="AI354" s="660"/>
      <c r="AJ354" s="660"/>
    </row>
    <row r="355" spans="1:36" s="312" customFormat="1" x14ac:dyDescent="0.25">
      <c r="A355" s="338">
        <v>4</v>
      </c>
      <c r="B355" s="338"/>
      <c r="C355" s="338"/>
      <c r="D355" s="341"/>
      <c r="E355" s="338"/>
      <c r="F355" s="338"/>
      <c r="G355" s="338"/>
      <c r="H355" s="520"/>
      <c r="I355" s="339"/>
      <c r="J355" s="339"/>
      <c r="K355" s="338"/>
      <c r="L355" s="342"/>
      <c r="M355" s="338"/>
      <c r="N355" s="338"/>
      <c r="O355" s="338"/>
      <c r="P355" s="338"/>
      <c r="Q355" s="689"/>
      <c r="R355" s="660"/>
      <c r="S355" s="660"/>
      <c r="T355" s="660"/>
      <c r="U355" s="659"/>
      <c r="V355" s="659"/>
      <c r="W355" s="659"/>
      <c r="X355" s="660"/>
      <c r="Y355" s="660"/>
      <c r="Z355" s="660"/>
      <c r="AA355" s="660"/>
      <c r="AB355" s="660"/>
      <c r="AC355" s="660"/>
      <c r="AD355" s="660"/>
      <c r="AE355" s="660"/>
      <c r="AF355" s="660"/>
      <c r="AG355" s="660"/>
      <c r="AH355" s="660"/>
      <c r="AI355" s="660"/>
      <c r="AJ355" s="660"/>
    </row>
    <row r="356" spans="1:36" s="312" customFormat="1" x14ac:dyDescent="0.25">
      <c r="A356" s="338">
        <v>5</v>
      </c>
      <c r="B356" s="338"/>
      <c r="C356" s="338"/>
      <c r="D356" s="341"/>
      <c r="E356" s="338"/>
      <c r="F356" s="338"/>
      <c r="G356" s="338"/>
      <c r="H356" s="520"/>
      <c r="I356" s="339"/>
      <c r="J356" s="339"/>
      <c r="K356" s="338"/>
      <c r="L356" s="342"/>
      <c r="M356" s="338"/>
      <c r="N356" s="338"/>
      <c r="O356" s="338"/>
      <c r="P356" s="338"/>
      <c r="Q356" s="689"/>
      <c r="R356" s="660"/>
      <c r="S356" s="660"/>
      <c r="T356" s="660"/>
      <c r="U356" s="659"/>
      <c r="V356" s="659"/>
      <c r="W356" s="659"/>
      <c r="X356" s="660"/>
      <c r="Y356" s="660"/>
      <c r="Z356" s="660"/>
      <c r="AA356" s="660"/>
      <c r="AB356" s="660"/>
      <c r="AC356" s="660"/>
      <c r="AD356" s="660"/>
      <c r="AE356" s="660"/>
      <c r="AF356" s="660"/>
      <c r="AG356" s="660"/>
      <c r="AH356" s="660"/>
      <c r="AI356" s="660"/>
      <c r="AJ356" s="660"/>
    </row>
    <row r="357" spans="1:36" s="312" customFormat="1" x14ac:dyDescent="0.25">
      <c r="A357" s="338"/>
      <c r="B357" s="338"/>
      <c r="C357" s="338"/>
      <c r="D357" s="338"/>
      <c r="E357" s="338"/>
      <c r="F357" s="338"/>
      <c r="G357" s="338"/>
      <c r="H357" s="522"/>
      <c r="I357" s="348"/>
      <c r="J357" s="348" t="s">
        <v>210</v>
      </c>
      <c r="K357" s="338">
        <f>SUM(K352:K356)</f>
        <v>0</v>
      </c>
      <c r="L357" s="338"/>
      <c r="M357" s="338"/>
      <c r="N357" s="338"/>
      <c r="O357" s="338"/>
      <c r="P357" s="338"/>
      <c r="Q357" s="660"/>
      <c r="R357" s="660"/>
      <c r="S357" s="660"/>
      <c r="T357" s="660"/>
      <c r="U357" s="659"/>
      <c r="V357" s="659"/>
      <c r="W357" s="659"/>
      <c r="X357" s="660"/>
      <c r="Y357" s="660"/>
      <c r="Z357" s="660"/>
      <c r="AA357" s="660"/>
      <c r="AB357" s="660"/>
      <c r="AC357" s="660"/>
      <c r="AD357" s="660"/>
      <c r="AE357" s="660"/>
      <c r="AF357" s="660"/>
      <c r="AG357" s="660"/>
      <c r="AH357" s="660"/>
      <c r="AI357" s="660"/>
      <c r="AJ357" s="660"/>
    </row>
    <row r="358" spans="1:36" ht="15.75" thickBot="1" x14ac:dyDescent="0.3">
      <c r="Q358" s="655"/>
      <c r="R358" s="655"/>
      <c r="S358" s="655"/>
      <c r="T358" s="655"/>
      <c r="U358" s="655"/>
      <c r="V358" s="655"/>
      <c r="W358" s="655"/>
      <c r="X358" s="655"/>
      <c r="Y358" s="655"/>
      <c r="Z358" s="655"/>
      <c r="AA358" s="655"/>
      <c r="AB358" s="655"/>
      <c r="AC358" s="655"/>
      <c r="AD358" s="655"/>
      <c r="AE358" s="655"/>
      <c r="AF358" s="655"/>
      <c r="AG358" s="655"/>
      <c r="AH358" s="655"/>
      <c r="AI358" s="655"/>
      <c r="AJ358" s="655"/>
    </row>
    <row r="359" spans="1:36" ht="15.75" thickBot="1" x14ac:dyDescent="0.3">
      <c r="A359" s="477" t="s">
        <v>299</v>
      </c>
      <c r="B359" s="478"/>
      <c r="C359" s="478"/>
      <c r="D359" s="478"/>
      <c r="E359" s="479"/>
      <c r="Q359" s="655"/>
      <c r="R359" s="655"/>
      <c r="S359" s="655"/>
      <c r="T359" s="655"/>
      <c r="U359" s="655"/>
      <c r="V359" s="655"/>
      <c r="W359" s="655"/>
      <c r="X359" s="655"/>
      <c r="Y359" s="655"/>
      <c r="Z359" s="655"/>
      <c r="AA359" s="655"/>
      <c r="AB359" s="655"/>
      <c r="AC359" s="655"/>
      <c r="AD359" s="655"/>
      <c r="AE359" s="655"/>
      <c r="AF359" s="655"/>
      <c r="AG359" s="655"/>
      <c r="AH359" s="655"/>
      <c r="AI359" s="655"/>
      <c r="AJ359" s="655"/>
    </row>
    <row r="360" spans="1:36" ht="15.75" thickBot="1" x14ac:dyDescent="0.3">
      <c r="A360" s="477" t="s">
        <v>143</v>
      </c>
      <c r="B360" s="478"/>
      <c r="C360" s="479"/>
      <c r="D360" s="480" t="s">
        <v>126</v>
      </c>
      <c r="E360" s="480" t="s">
        <v>144</v>
      </c>
      <c r="Q360" s="655"/>
      <c r="R360" s="655"/>
      <c r="S360" s="655"/>
      <c r="T360" s="655"/>
      <c r="U360" s="655"/>
      <c r="V360" s="655"/>
      <c r="W360" s="655"/>
      <c r="X360" s="655"/>
      <c r="Y360" s="655"/>
      <c r="Z360" s="655"/>
      <c r="AA360" s="655"/>
      <c r="AB360" s="655"/>
      <c r="AC360" s="655"/>
      <c r="AD360" s="655"/>
      <c r="AE360" s="655"/>
      <c r="AF360" s="655"/>
      <c r="AG360" s="655"/>
      <c r="AH360" s="655"/>
      <c r="AI360" s="655"/>
      <c r="AJ360" s="655"/>
    </row>
    <row r="361" spans="1:36" x14ac:dyDescent="0.25">
      <c r="A361" s="332" t="s">
        <v>187</v>
      </c>
      <c r="B361" s="333"/>
      <c r="C361" s="334"/>
      <c r="D361" s="335"/>
      <c r="E361" s="335"/>
      <c r="Q361" s="655"/>
      <c r="R361" s="655"/>
      <c r="S361" s="655"/>
      <c r="T361" s="655"/>
      <c r="U361" s="655"/>
      <c r="V361" s="655"/>
      <c r="W361" s="655"/>
      <c r="X361" s="655"/>
      <c r="Y361" s="655"/>
      <c r="Z361" s="655"/>
      <c r="AA361" s="655"/>
      <c r="AB361" s="655"/>
      <c r="AC361" s="655"/>
      <c r="AD361" s="655"/>
      <c r="AE361" s="655"/>
      <c r="AF361" s="655"/>
      <c r="AG361" s="655"/>
      <c r="AH361" s="655"/>
      <c r="AI361" s="655"/>
      <c r="AJ361" s="655"/>
    </row>
    <row r="362" spans="1:36" x14ac:dyDescent="0.25">
      <c r="A362" s="326" t="s">
        <v>155</v>
      </c>
      <c r="B362" s="327"/>
      <c r="C362" s="328"/>
      <c r="D362" s="320"/>
      <c r="E362" s="320"/>
      <c r="Q362" s="655"/>
      <c r="R362" s="655"/>
      <c r="S362" s="655"/>
      <c r="T362" s="655"/>
      <c r="U362" s="655"/>
      <c r="V362" s="655"/>
      <c r="W362" s="655"/>
      <c r="X362" s="655"/>
      <c r="Y362" s="655"/>
      <c r="Z362" s="655"/>
      <c r="AA362" s="655"/>
      <c r="AB362" s="655"/>
      <c r="AC362" s="655"/>
      <c r="AD362" s="655"/>
      <c r="AE362" s="655"/>
      <c r="AF362" s="655"/>
      <c r="AG362" s="655"/>
      <c r="AH362" s="655"/>
      <c r="AI362" s="655"/>
      <c r="AJ362" s="655"/>
    </row>
    <row r="363" spans="1:36" x14ac:dyDescent="0.25">
      <c r="A363" s="343" t="s">
        <v>125</v>
      </c>
      <c r="B363" s="344"/>
      <c r="C363" s="345"/>
      <c r="D363" s="346"/>
      <c r="E363" s="346"/>
      <c r="Q363" s="655"/>
      <c r="R363" s="655"/>
      <c r="S363" s="655"/>
      <c r="T363" s="655"/>
      <c r="U363" s="655"/>
      <c r="V363" s="655"/>
      <c r="W363" s="655"/>
      <c r="X363" s="655"/>
      <c r="Y363" s="655"/>
      <c r="Z363" s="655"/>
      <c r="AA363" s="655"/>
      <c r="AB363" s="655"/>
      <c r="AC363" s="655"/>
      <c r="AD363" s="655"/>
      <c r="AE363" s="655"/>
      <c r="AF363" s="655"/>
      <c r="AG363" s="655"/>
      <c r="AH363" s="655"/>
      <c r="AI363" s="655"/>
      <c r="AJ363" s="655"/>
    </row>
    <row r="364" spans="1:36" x14ac:dyDescent="0.25">
      <c r="A364" s="343" t="s">
        <v>195</v>
      </c>
      <c r="B364" s="344"/>
      <c r="C364" s="345"/>
      <c r="D364" s="346"/>
      <c r="E364" s="346"/>
      <c r="Q364" s="655"/>
      <c r="R364" s="655"/>
      <c r="S364" s="655"/>
      <c r="T364" s="655"/>
      <c r="U364" s="655"/>
      <c r="V364" s="655"/>
      <c r="W364" s="655"/>
      <c r="X364" s="655"/>
      <c r="Y364" s="655"/>
      <c r="Z364" s="655"/>
      <c r="AA364" s="655"/>
      <c r="AB364" s="655"/>
      <c r="AC364" s="655"/>
      <c r="AD364" s="655"/>
      <c r="AE364" s="655"/>
      <c r="AF364" s="655"/>
      <c r="AG364" s="655"/>
      <c r="AH364" s="655"/>
      <c r="AI364" s="655"/>
      <c r="AJ364" s="655"/>
    </row>
    <row r="365" spans="1:36" ht="15.75" thickBot="1" x14ac:dyDescent="0.3">
      <c r="A365" s="329"/>
      <c r="B365" s="330"/>
      <c r="C365" s="331"/>
      <c r="D365" s="321"/>
      <c r="E365" s="321"/>
      <c r="Q365" s="655"/>
      <c r="R365" s="655"/>
      <c r="S365" s="655"/>
      <c r="T365" s="655"/>
      <c r="U365" s="655"/>
      <c r="V365" s="655"/>
      <c r="W365" s="655"/>
      <c r="X365" s="655"/>
      <c r="Y365" s="655"/>
      <c r="Z365" s="655"/>
      <c r="AA365" s="655"/>
      <c r="AB365" s="655"/>
      <c r="AC365" s="655"/>
      <c r="AD365" s="655"/>
      <c r="AE365" s="655"/>
      <c r="AF365" s="655"/>
      <c r="AG365" s="655"/>
      <c r="AH365" s="655"/>
      <c r="AI365" s="655"/>
      <c r="AJ365" s="655"/>
    </row>
    <row r="366" spans="1:36" ht="15.75" thickBot="1" x14ac:dyDescent="0.3">
      <c r="Q366" s="655"/>
      <c r="R366" s="655"/>
      <c r="S366" s="655"/>
      <c r="T366" s="655"/>
      <c r="U366" s="655"/>
      <c r="V366" s="655"/>
      <c r="W366" s="655"/>
      <c r="X366" s="655"/>
      <c r="Y366" s="655"/>
      <c r="Z366" s="655"/>
      <c r="AA366" s="655"/>
      <c r="AB366" s="655"/>
      <c r="AC366" s="655"/>
      <c r="AD366" s="655"/>
      <c r="AE366" s="655"/>
      <c r="AF366" s="655"/>
      <c r="AG366" s="655"/>
      <c r="AH366" s="655"/>
      <c r="AI366" s="655"/>
      <c r="AJ366" s="655"/>
    </row>
    <row r="367" spans="1:36" ht="15.75" thickBot="1" x14ac:dyDescent="0.3">
      <c r="A367" s="477" t="s">
        <v>300</v>
      </c>
      <c r="B367" s="478"/>
      <c r="C367" s="478"/>
      <c r="D367" s="478"/>
      <c r="E367" s="479"/>
      <c r="Q367" s="655"/>
      <c r="R367" s="655"/>
      <c r="S367" s="655"/>
      <c r="T367" s="655"/>
      <c r="U367" s="655"/>
      <c r="V367" s="655"/>
      <c r="W367" s="655"/>
      <c r="X367" s="655"/>
      <c r="Y367" s="655"/>
      <c r="Z367" s="655"/>
      <c r="AA367" s="655"/>
      <c r="AB367" s="655"/>
      <c r="AC367" s="655"/>
      <c r="AD367" s="655"/>
      <c r="AE367" s="655"/>
      <c r="AF367" s="655"/>
      <c r="AG367" s="655"/>
      <c r="AH367" s="655"/>
      <c r="AI367" s="655"/>
      <c r="AJ367" s="655"/>
    </row>
    <row r="368" spans="1:36" ht="15.75" thickBot="1" x14ac:dyDescent="0.3">
      <c r="A368" s="477" t="s">
        <v>143</v>
      </c>
      <c r="B368" s="478"/>
      <c r="C368" s="479"/>
      <c r="D368" s="480" t="s">
        <v>126</v>
      </c>
      <c r="E368" s="480" t="s">
        <v>144</v>
      </c>
      <c r="Q368" s="655"/>
      <c r="R368" s="655"/>
      <c r="S368" s="655"/>
      <c r="T368" s="655"/>
      <c r="U368" s="655"/>
      <c r="V368" s="655"/>
      <c r="W368" s="655"/>
      <c r="X368" s="655"/>
      <c r="Y368" s="655"/>
      <c r="Z368" s="655"/>
      <c r="AA368" s="655"/>
      <c r="AB368" s="655"/>
      <c r="AC368" s="655"/>
      <c r="AD368" s="655"/>
      <c r="AE368" s="655"/>
      <c r="AF368" s="655"/>
      <c r="AG368" s="655"/>
      <c r="AH368" s="655"/>
      <c r="AI368" s="655"/>
      <c r="AJ368" s="655"/>
    </row>
    <row r="369" spans="1:36" x14ac:dyDescent="0.25">
      <c r="A369" s="332" t="s">
        <v>187</v>
      </c>
      <c r="B369" s="333"/>
      <c r="C369" s="334"/>
      <c r="D369" s="335"/>
      <c r="E369" s="335"/>
      <c r="Q369" s="655"/>
      <c r="R369" s="655"/>
      <c r="S369" s="655"/>
      <c r="T369" s="655"/>
      <c r="U369" s="655"/>
      <c r="V369" s="655"/>
      <c r="W369" s="655"/>
      <c r="X369" s="655"/>
      <c r="Y369" s="655"/>
      <c r="Z369" s="655"/>
      <c r="AA369" s="655"/>
      <c r="AB369" s="655"/>
      <c r="AC369" s="655"/>
      <c r="AD369" s="655"/>
      <c r="AE369" s="655"/>
      <c r="AF369" s="655"/>
      <c r="AG369" s="655"/>
      <c r="AH369" s="655"/>
      <c r="AI369" s="655"/>
      <c r="AJ369" s="655"/>
    </row>
    <row r="370" spans="1:36" x14ac:dyDescent="0.25">
      <c r="A370" s="326" t="s">
        <v>149</v>
      </c>
      <c r="B370" s="327"/>
      <c r="C370" s="328"/>
      <c r="D370" s="320"/>
      <c r="E370" s="320"/>
      <c r="Q370" s="655"/>
      <c r="R370" s="655"/>
      <c r="S370" s="655"/>
      <c r="T370" s="655"/>
      <c r="U370" s="655"/>
      <c r="V370" s="655"/>
      <c r="W370" s="655"/>
      <c r="X370" s="655"/>
      <c r="Y370" s="655"/>
      <c r="Z370" s="655"/>
      <c r="AA370" s="655"/>
      <c r="AB370" s="655"/>
      <c r="AC370" s="655"/>
      <c r="AD370" s="655"/>
      <c r="AE370" s="655"/>
      <c r="AF370" s="655"/>
      <c r="AG370" s="655"/>
      <c r="AH370" s="655"/>
      <c r="AI370" s="655"/>
      <c r="AJ370" s="655"/>
    </row>
    <row r="371" spans="1:36" x14ac:dyDescent="0.25">
      <c r="A371" s="343" t="s">
        <v>156</v>
      </c>
      <c r="B371" s="344"/>
      <c r="C371" s="345"/>
      <c r="D371" s="346"/>
      <c r="E371" s="346"/>
      <c r="Q371" s="655"/>
      <c r="R371" s="655"/>
      <c r="S371" s="655"/>
      <c r="T371" s="655"/>
      <c r="U371" s="655"/>
      <c r="V371" s="655"/>
      <c r="W371" s="655"/>
      <c r="X371" s="655"/>
      <c r="Y371" s="655"/>
      <c r="Z371" s="655"/>
      <c r="AA371" s="655"/>
      <c r="AB371" s="655"/>
      <c r="AC371" s="655"/>
      <c r="AD371" s="655"/>
      <c r="AE371" s="655"/>
      <c r="AF371" s="655"/>
      <c r="AG371" s="655"/>
      <c r="AH371" s="655"/>
      <c r="AI371" s="655"/>
      <c r="AJ371" s="655"/>
    </row>
    <row r="372" spans="1:36" x14ac:dyDescent="0.25">
      <c r="A372" s="343" t="s">
        <v>142</v>
      </c>
      <c r="B372" s="344"/>
      <c r="C372" s="345"/>
      <c r="D372" s="346"/>
      <c r="E372" s="346"/>
      <c r="Q372" s="655"/>
      <c r="R372" s="655"/>
      <c r="S372" s="655"/>
      <c r="T372" s="655"/>
      <c r="U372" s="655"/>
      <c r="V372" s="655"/>
      <c r="W372" s="655"/>
      <c r="X372" s="655"/>
      <c r="Y372" s="655"/>
      <c r="Z372" s="655"/>
      <c r="AA372" s="655"/>
      <c r="AB372" s="655"/>
      <c r="AC372" s="655"/>
      <c r="AD372" s="655"/>
      <c r="AE372" s="655"/>
      <c r="AF372" s="655"/>
      <c r="AG372" s="655"/>
      <c r="AH372" s="655"/>
      <c r="AI372" s="655"/>
      <c r="AJ372" s="655"/>
    </row>
    <row r="373" spans="1:36" ht="15.75" thickBot="1" x14ac:dyDescent="0.3">
      <c r="A373" s="329" t="s">
        <v>125</v>
      </c>
      <c r="B373" s="330"/>
      <c r="C373" s="331"/>
      <c r="D373" s="321"/>
      <c r="E373" s="321"/>
      <c r="Q373" s="655"/>
      <c r="R373" s="655"/>
      <c r="S373" s="655"/>
      <c r="T373" s="655"/>
      <c r="U373" s="655"/>
      <c r="V373" s="655"/>
      <c r="W373" s="655"/>
      <c r="X373" s="655"/>
      <c r="Y373" s="655"/>
      <c r="Z373" s="655"/>
      <c r="AA373" s="655"/>
      <c r="AB373" s="655"/>
      <c r="AC373" s="655"/>
      <c r="AD373" s="655"/>
      <c r="AE373" s="655"/>
      <c r="AF373" s="655"/>
      <c r="AG373" s="655"/>
      <c r="AH373" s="655"/>
      <c r="AI373" s="655"/>
      <c r="AJ373" s="655"/>
    </row>
    <row r="374" spans="1:36" ht="15.75" thickBot="1" x14ac:dyDescent="0.3">
      <c r="Q374" s="655"/>
      <c r="R374" s="655"/>
      <c r="S374" s="655"/>
      <c r="T374" s="655"/>
      <c r="U374" s="655"/>
      <c r="V374" s="655"/>
      <c r="W374" s="655"/>
      <c r="X374" s="655"/>
      <c r="Y374" s="655"/>
      <c r="Z374" s="655"/>
      <c r="AA374" s="655"/>
      <c r="AB374" s="655"/>
      <c r="AC374" s="655"/>
      <c r="AD374" s="655"/>
      <c r="AE374" s="655"/>
      <c r="AF374" s="655"/>
      <c r="AG374" s="655"/>
      <c r="AH374" s="655"/>
      <c r="AI374" s="655"/>
      <c r="AJ374" s="655"/>
    </row>
    <row r="375" spans="1:36" ht="15.75" thickBot="1" x14ac:dyDescent="0.3">
      <c r="A375" s="477" t="s">
        <v>157</v>
      </c>
      <c r="B375" s="478"/>
      <c r="C375" s="478"/>
      <c r="D375" s="478"/>
      <c r="E375" s="479"/>
      <c r="Q375" s="655"/>
      <c r="R375" s="655"/>
      <c r="S375" s="655"/>
      <c r="T375" s="655"/>
      <c r="U375" s="655"/>
      <c r="V375" s="655"/>
      <c r="W375" s="655"/>
      <c r="X375" s="655"/>
      <c r="Y375" s="655"/>
      <c r="Z375" s="655"/>
      <c r="AA375" s="655"/>
      <c r="AB375" s="655"/>
      <c r="AC375" s="655"/>
      <c r="AD375" s="655"/>
      <c r="AE375" s="655"/>
      <c r="AF375" s="655"/>
      <c r="AG375" s="655"/>
      <c r="AH375" s="655"/>
      <c r="AI375" s="655"/>
      <c r="AJ375" s="655"/>
    </row>
    <row r="376" spans="1:36" ht="15.75" thickBot="1" x14ac:dyDescent="0.3">
      <c r="A376" s="477" t="s">
        <v>143</v>
      </c>
      <c r="B376" s="478"/>
      <c r="C376" s="479"/>
      <c r="D376" s="480" t="s">
        <v>126</v>
      </c>
      <c r="E376" s="480" t="s">
        <v>144</v>
      </c>
      <c r="F376" s="480" t="s">
        <v>36</v>
      </c>
      <c r="Q376" s="655"/>
      <c r="R376" s="655"/>
      <c r="S376" s="655"/>
      <c r="T376" s="655"/>
      <c r="U376" s="655"/>
      <c r="V376" s="655"/>
      <c r="W376" s="655"/>
      <c r="X376" s="655"/>
      <c r="Y376" s="655"/>
      <c r="Z376" s="655"/>
      <c r="AA376" s="655"/>
      <c r="AB376" s="655"/>
      <c r="AC376" s="655"/>
      <c r="AD376" s="655"/>
      <c r="AE376" s="655"/>
      <c r="AF376" s="655"/>
      <c r="AG376" s="655"/>
      <c r="AH376" s="655"/>
      <c r="AI376" s="655"/>
      <c r="AJ376" s="655"/>
    </row>
    <row r="377" spans="1:36" x14ac:dyDescent="0.25">
      <c r="A377" s="332" t="s">
        <v>158</v>
      </c>
      <c r="B377" s="333"/>
      <c r="C377" s="334"/>
      <c r="D377" s="335"/>
      <c r="E377" s="335"/>
      <c r="F377" s="366"/>
      <c r="Q377" s="655"/>
      <c r="R377" s="655"/>
      <c r="S377" s="655"/>
      <c r="T377" s="655"/>
      <c r="U377" s="655"/>
      <c r="V377" s="655"/>
      <c r="W377" s="655"/>
      <c r="X377" s="655"/>
      <c r="Y377" s="655"/>
      <c r="Z377" s="655"/>
      <c r="AA377" s="655"/>
      <c r="AB377" s="655"/>
      <c r="AC377" s="655"/>
      <c r="AD377" s="655"/>
      <c r="AE377" s="655"/>
      <c r="AF377" s="655"/>
      <c r="AG377" s="655"/>
      <c r="AH377" s="655"/>
      <c r="AI377" s="655"/>
      <c r="AJ377" s="655"/>
    </row>
    <row r="378" spans="1:36" x14ac:dyDescent="0.25">
      <c r="A378" s="332" t="s">
        <v>159</v>
      </c>
      <c r="B378" s="327"/>
      <c r="C378" s="328"/>
      <c r="D378" s="320"/>
      <c r="E378" s="320"/>
      <c r="F378" s="367"/>
      <c r="Q378" s="655"/>
      <c r="R378" s="655"/>
      <c r="S378" s="655"/>
      <c r="T378" s="655"/>
      <c r="U378" s="655"/>
      <c r="V378" s="655"/>
      <c r="W378" s="655"/>
      <c r="X378" s="655"/>
      <c r="Y378" s="655"/>
      <c r="Z378" s="655"/>
      <c r="AA378" s="655"/>
      <c r="AB378" s="655"/>
      <c r="AC378" s="655"/>
      <c r="AD378" s="655"/>
      <c r="AE378" s="655"/>
      <c r="AF378" s="655"/>
      <c r="AG378" s="655"/>
      <c r="AH378" s="655"/>
      <c r="AI378" s="655"/>
      <c r="AJ378" s="655"/>
    </row>
    <row r="379" spans="1:36" x14ac:dyDescent="0.25">
      <c r="A379" s="343" t="s">
        <v>196</v>
      </c>
      <c r="B379" s="344"/>
      <c r="C379" s="345"/>
      <c r="D379" s="346"/>
      <c r="E379" s="346"/>
      <c r="F379" s="368"/>
      <c r="Q379" s="655"/>
      <c r="R379" s="655"/>
      <c r="S379" s="655"/>
      <c r="T379" s="655"/>
      <c r="U379" s="655"/>
      <c r="V379" s="655"/>
      <c r="W379" s="655"/>
      <c r="X379" s="655"/>
      <c r="Y379" s="655"/>
      <c r="Z379" s="655"/>
      <c r="AA379" s="655"/>
      <c r="AB379" s="655"/>
      <c r="AC379" s="655"/>
      <c r="AD379" s="655"/>
      <c r="AE379" s="655"/>
      <c r="AF379" s="655"/>
      <c r="AG379" s="655"/>
      <c r="AH379" s="655"/>
      <c r="AI379" s="655"/>
      <c r="AJ379" s="655"/>
    </row>
    <row r="380" spans="1:36" x14ac:dyDescent="0.25">
      <c r="A380" s="343"/>
      <c r="B380" s="344"/>
      <c r="C380" s="345"/>
      <c r="D380" s="346"/>
      <c r="E380" s="346"/>
      <c r="F380" s="368"/>
      <c r="Q380" s="655"/>
      <c r="R380" s="655"/>
      <c r="S380" s="655"/>
      <c r="T380" s="655"/>
      <c r="U380" s="655"/>
      <c r="V380" s="655"/>
      <c r="W380" s="655"/>
      <c r="X380" s="655"/>
      <c r="Y380" s="655"/>
      <c r="Z380" s="655"/>
      <c r="AA380" s="655"/>
      <c r="AB380" s="655"/>
      <c r="AC380" s="655"/>
      <c r="AD380" s="655"/>
      <c r="AE380" s="655"/>
      <c r="AF380" s="655"/>
      <c r="AG380" s="655"/>
      <c r="AH380" s="655"/>
      <c r="AI380" s="655"/>
      <c r="AJ380" s="655"/>
    </row>
    <row r="381" spans="1:36" ht="15.75" thickBot="1" x14ac:dyDescent="0.3">
      <c r="A381" s="343"/>
      <c r="B381" s="344"/>
      <c r="C381" s="345"/>
      <c r="D381" s="346"/>
      <c r="E381" s="346"/>
      <c r="F381" s="368"/>
      <c r="Q381" s="655"/>
      <c r="R381" s="655"/>
      <c r="S381" s="655"/>
      <c r="T381" s="655"/>
      <c r="U381" s="655"/>
      <c r="V381" s="655"/>
      <c r="W381" s="655"/>
      <c r="X381" s="655"/>
      <c r="Y381" s="655"/>
      <c r="Z381" s="655"/>
      <c r="AA381" s="655"/>
      <c r="AB381" s="655"/>
      <c r="AC381" s="655"/>
      <c r="AD381" s="655"/>
      <c r="AE381" s="655"/>
      <c r="AF381" s="655"/>
      <c r="AG381" s="655"/>
      <c r="AH381" s="655"/>
      <c r="AI381" s="655"/>
      <c r="AJ381" s="655"/>
    </row>
    <row r="382" spans="1:36" ht="15.75" thickBot="1" x14ac:dyDescent="0.3">
      <c r="A382" s="336" t="s">
        <v>197</v>
      </c>
      <c r="B382" s="197"/>
      <c r="C382" s="197"/>
      <c r="D382" s="364"/>
      <c r="E382" s="365"/>
      <c r="F382" s="369"/>
      <c r="Q382" s="655"/>
      <c r="R382" s="655"/>
      <c r="S382" s="655"/>
      <c r="T382" s="655"/>
      <c r="U382" s="655"/>
      <c r="V382" s="655"/>
      <c r="W382" s="655"/>
      <c r="X382" s="655"/>
      <c r="Y382" s="655"/>
      <c r="Z382" s="655"/>
      <c r="AA382" s="655"/>
      <c r="AB382" s="655"/>
      <c r="AC382" s="655"/>
      <c r="AD382" s="655"/>
      <c r="AE382" s="655"/>
      <c r="AF382" s="655"/>
      <c r="AG382" s="655"/>
      <c r="AH382" s="655"/>
      <c r="AI382" s="655"/>
      <c r="AJ382" s="655"/>
    </row>
    <row r="383" spans="1:36" ht="15.75" thickBot="1" x14ac:dyDescent="0.3">
      <c r="A383" s="336" t="s">
        <v>198</v>
      </c>
      <c r="B383" s="197"/>
      <c r="C383" s="197"/>
      <c r="D383" s="364"/>
      <c r="E383" s="365"/>
      <c r="F383" s="369"/>
      <c r="Q383" s="655"/>
      <c r="R383" s="655"/>
      <c r="S383" s="655"/>
      <c r="T383" s="655"/>
      <c r="U383" s="655"/>
      <c r="V383" s="655"/>
      <c r="W383" s="655"/>
      <c r="X383" s="655"/>
      <c r="Y383" s="655"/>
      <c r="Z383" s="655"/>
      <c r="AA383" s="655"/>
      <c r="AB383" s="655"/>
      <c r="AC383" s="655"/>
      <c r="AD383" s="655"/>
      <c r="AE383" s="655"/>
      <c r="AF383" s="655"/>
      <c r="AG383" s="655"/>
      <c r="AH383" s="655"/>
      <c r="AI383" s="655"/>
      <c r="AJ383" s="655"/>
    </row>
    <row r="384" spans="1:36" x14ac:dyDescent="0.25">
      <c r="A384" s="361" t="s">
        <v>199</v>
      </c>
      <c r="B384" s="196"/>
      <c r="C384" s="362"/>
      <c r="D384" s="363"/>
      <c r="E384" s="363"/>
      <c r="F384" s="370"/>
      <c r="Q384" s="655"/>
      <c r="R384" s="655"/>
      <c r="S384" s="655"/>
      <c r="T384" s="655"/>
      <c r="U384" s="655"/>
      <c r="V384" s="655"/>
      <c r="W384" s="655"/>
      <c r="X384" s="655"/>
      <c r="Y384" s="655"/>
      <c r="Z384" s="655"/>
      <c r="AA384" s="655"/>
      <c r="AB384" s="655"/>
      <c r="AC384" s="655"/>
      <c r="AD384" s="655"/>
      <c r="AE384" s="655"/>
      <c r="AF384" s="655"/>
      <c r="AG384" s="655"/>
      <c r="AH384" s="655"/>
      <c r="AI384" s="655"/>
      <c r="AJ384" s="655"/>
    </row>
    <row r="385" spans="1:36" ht="15.75" thickBot="1" x14ac:dyDescent="0.3">
      <c r="A385" s="329"/>
      <c r="B385" s="330"/>
      <c r="C385" s="331"/>
      <c r="D385" s="321"/>
      <c r="E385" s="321"/>
      <c r="F385" s="321"/>
      <c r="Q385" s="655"/>
      <c r="R385" s="655"/>
      <c r="S385" s="655"/>
      <c r="T385" s="655"/>
      <c r="U385" s="655"/>
      <c r="V385" s="655"/>
      <c r="W385" s="655"/>
      <c r="X385" s="655"/>
      <c r="Y385" s="655"/>
      <c r="Z385" s="655"/>
      <c r="AA385" s="655"/>
      <c r="AB385" s="655"/>
      <c r="AC385" s="655"/>
      <c r="AD385" s="655"/>
      <c r="AE385" s="655"/>
      <c r="AF385" s="655"/>
      <c r="AG385" s="655"/>
      <c r="AH385" s="655"/>
      <c r="AI385" s="655"/>
      <c r="AJ385" s="655"/>
    </row>
    <row r="386" spans="1:36" ht="15.75" thickBot="1" x14ac:dyDescent="0.3">
      <c r="Q386" s="655"/>
      <c r="R386" s="655"/>
      <c r="S386" s="655"/>
      <c r="T386" s="655"/>
      <c r="U386" s="655"/>
      <c r="V386" s="655"/>
      <c r="W386" s="655"/>
      <c r="X386" s="655"/>
      <c r="Y386" s="655"/>
      <c r="Z386" s="655"/>
      <c r="AA386" s="655"/>
      <c r="AB386" s="655"/>
      <c r="AC386" s="655"/>
      <c r="AD386" s="655"/>
      <c r="AE386" s="655"/>
      <c r="AF386" s="655"/>
      <c r="AG386" s="655"/>
      <c r="AH386" s="655"/>
      <c r="AI386" s="655"/>
      <c r="AJ386" s="655"/>
    </row>
    <row r="387" spans="1:36" ht="15.75" thickBot="1" x14ac:dyDescent="0.3">
      <c r="A387" s="477" t="s">
        <v>160</v>
      </c>
      <c r="B387" s="478"/>
      <c r="C387" s="478"/>
      <c r="D387" s="478"/>
      <c r="E387" s="479"/>
      <c r="Q387" s="655"/>
      <c r="R387" s="655"/>
      <c r="S387" s="655"/>
      <c r="T387" s="655"/>
      <c r="U387" s="655"/>
      <c r="V387" s="655"/>
      <c r="W387" s="655"/>
      <c r="X387" s="655"/>
      <c r="Y387" s="655"/>
      <c r="Z387" s="655"/>
      <c r="AA387" s="655"/>
      <c r="AB387" s="655"/>
      <c r="AC387" s="655"/>
      <c r="AD387" s="655"/>
      <c r="AE387" s="655"/>
      <c r="AF387" s="655"/>
      <c r="AG387" s="655"/>
      <c r="AH387" s="655"/>
      <c r="AI387" s="655"/>
      <c r="AJ387" s="655"/>
    </row>
    <row r="388" spans="1:36" ht="15.75" thickBot="1" x14ac:dyDescent="0.3">
      <c r="A388" s="477" t="s">
        <v>143</v>
      </c>
      <c r="B388" s="478"/>
      <c r="C388" s="479"/>
      <c r="D388" s="480" t="s">
        <v>126</v>
      </c>
      <c r="E388" s="480" t="s">
        <v>144</v>
      </c>
      <c r="Q388" s="655"/>
      <c r="R388" s="655"/>
      <c r="S388" s="655"/>
      <c r="T388" s="655"/>
      <c r="U388" s="655"/>
      <c r="V388" s="655"/>
      <c r="W388" s="655"/>
      <c r="X388" s="655"/>
      <c r="Y388" s="655"/>
      <c r="Z388" s="655"/>
      <c r="AA388" s="655"/>
      <c r="AB388" s="655"/>
      <c r="AC388" s="655"/>
      <c r="AD388" s="655"/>
      <c r="AE388" s="655"/>
      <c r="AF388" s="655"/>
      <c r="AG388" s="655"/>
      <c r="AH388" s="655"/>
      <c r="AI388" s="655"/>
      <c r="AJ388" s="655"/>
    </row>
    <row r="389" spans="1:36" x14ac:dyDescent="0.25">
      <c r="A389" s="332" t="s">
        <v>207</v>
      </c>
      <c r="B389" s="333"/>
      <c r="C389" s="334"/>
      <c r="D389" s="335"/>
      <c r="E389" s="335"/>
      <c r="Q389" s="655"/>
      <c r="R389" s="655"/>
      <c r="S389" s="655"/>
      <c r="T389" s="655"/>
      <c r="U389" s="655"/>
      <c r="V389" s="655"/>
      <c r="W389" s="655"/>
      <c r="X389" s="655"/>
      <c r="Y389" s="655"/>
      <c r="Z389" s="655"/>
      <c r="AA389" s="655"/>
      <c r="AB389" s="655"/>
      <c r="AC389" s="655"/>
      <c r="AD389" s="655"/>
      <c r="AE389" s="655"/>
      <c r="AF389" s="655"/>
      <c r="AG389" s="655"/>
      <c r="AH389" s="655"/>
      <c r="AI389" s="655"/>
      <c r="AJ389" s="655"/>
    </row>
    <row r="390" spans="1:36" ht="15.75" thickBot="1" x14ac:dyDescent="0.3">
      <c r="A390" s="270"/>
      <c r="B390" s="196"/>
      <c r="C390" s="196"/>
      <c r="D390" s="325"/>
      <c r="E390" s="325"/>
      <c r="F390" s="371"/>
      <c r="Q390" s="655"/>
      <c r="R390" s="655"/>
      <c r="S390" s="655"/>
      <c r="T390" s="655"/>
      <c r="U390" s="655"/>
      <c r="V390" s="655"/>
      <c r="W390" s="655"/>
      <c r="X390" s="655"/>
      <c r="Y390" s="655"/>
      <c r="Z390" s="655"/>
      <c r="AA390" s="655"/>
      <c r="AB390" s="655"/>
      <c r="AC390" s="655"/>
      <c r="AD390" s="655"/>
      <c r="AE390" s="655"/>
      <c r="AF390" s="655"/>
      <c r="AG390" s="655"/>
      <c r="AH390" s="655"/>
      <c r="AI390" s="655"/>
      <c r="AJ390" s="655"/>
    </row>
    <row r="391" spans="1:36" ht="15.75" thickBot="1" x14ac:dyDescent="0.3">
      <c r="A391" s="477" t="s">
        <v>161</v>
      </c>
      <c r="B391" s="478"/>
      <c r="C391" s="478"/>
      <c r="D391" s="478"/>
      <c r="E391" s="479"/>
      <c r="Q391" s="655"/>
      <c r="R391" s="655"/>
      <c r="S391" s="655"/>
      <c r="T391" s="655"/>
      <c r="U391" s="655"/>
      <c r="V391" s="655"/>
      <c r="W391" s="655"/>
      <c r="X391" s="655"/>
      <c r="Y391" s="655"/>
      <c r="Z391" s="655"/>
      <c r="AA391" s="655"/>
      <c r="AB391" s="655"/>
      <c r="AC391" s="655"/>
      <c r="AD391" s="655"/>
      <c r="AE391" s="655"/>
      <c r="AF391" s="655"/>
      <c r="AG391" s="655"/>
      <c r="AH391" s="655"/>
      <c r="AI391" s="655"/>
      <c r="AJ391" s="655"/>
    </row>
    <row r="392" spans="1:36" ht="15.75" thickBot="1" x14ac:dyDescent="0.3">
      <c r="A392" s="477" t="s">
        <v>143</v>
      </c>
      <c r="B392" s="478"/>
      <c r="C392" s="479"/>
      <c r="D392" s="480" t="s">
        <v>126</v>
      </c>
      <c r="E392" s="480" t="s">
        <v>144</v>
      </c>
      <c r="F392" s="480" t="s">
        <v>162</v>
      </c>
      <c r="G392" s="480" t="s">
        <v>164</v>
      </c>
      <c r="Q392" s="655"/>
      <c r="R392" s="655"/>
      <c r="S392" s="655"/>
      <c r="T392" s="655"/>
      <c r="U392" s="655"/>
      <c r="V392" s="655"/>
      <c r="W392" s="655"/>
      <c r="X392" s="655"/>
      <c r="Y392" s="655"/>
      <c r="Z392" s="655"/>
      <c r="AA392" s="655"/>
      <c r="AB392" s="655"/>
      <c r="AC392" s="655"/>
      <c r="AD392" s="655"/>
      <c r="AE392" s="655"/>
      <c r="AF392" s="655"/>
      <c r="AG392" s="655"/>
      <c r="AH392" s="655"/>
      <c r="AI392" s="655"/>
      <c r="AJ392" s="655"/>
    </row>
    <row r="393" spans="1:36" x14ac:dyDescent="0.25">
      <c r="A393" s="317" t="s">
        <v>213</v>
      </c>
      <c r="B393" s="318"/>
      <c r="C393" s="318"/>
      <c r="D393" s="373"/>
      <c r="E393" s="373"/>
      <c r="F393" s="374"/>
      <c r="G393" s="375"/>
      <c r="Q393" s="655"/>
      <c r="R393" s="655"/>
      <c r="S393" s="655"/>
      <c r="T393" s="655"/>
      <c r="U393" s="655"/>
      <c r="V393" s="655"/>
      <c r="W393" s="655"/>
      <c r="X393" s="655"/>
      <c r="Y393" s="655"/>
      <c r="Z393" s="655"/>
      <c r="AA393" s="655"/>
      <c r="AB393" s="655"/>
      <c r="AC393" s="655"/>
      <c r="AD393" s="655"/>
      <c r="AE393" s="655"/>
      <c r="AF393" s="655"/>
      <c r="AG393" s="655"/>
      <c r="AH393" s="655"/>
      <c r="AI393" s="655"/>
      <c r="AJ393" s="655"/>
    </row>
    <row r="394" spans="1:36" ht="15.75" thickBot="1" x14ac:dyDescent="0.3">
      <c r="A394" s="379" t="s">
        <v>163</v>
      </c>
      <c r="B394" s="195"/>
      <c r="C394" s="195"/>
      <c r="D394" s="380"/>
      <c r="E394" s="380"/>
      <c r="F394" s="381"/>
      <c r="G394" s="382"/>
      <c r="Q394" s="655"/>
      <c r="R394" s="655"/>
      <c r="S394" s="655"/>
      <c r="T394" s="655"/>
      <c r="U394" s="655"/>
      <c r="V394" s="655"/>
      <c r="W394" s="655"/>
      <c r="X394" s="655"/>
      <c r="Y394" s="655"/>
      <c r="Z394" s="655"/>
      <c r="AA394" s="655"/>
      <c r="AB394" s="655"/>
      <c r="AC394" s="655"/>
      <c r="AD394" s="655"/>
      <c r="AE394" s="655"/>
      <c r="AF394" s="655"/>
      <c r="AG394" s="655"/>
      <c r="AH394" s="655"/>
      <c r="AI394" s="655"/>
      <c r="AJ394" s="655"/>
    </row>
    <row r="395" spans="1:36" x14ac:dyDescent="0.25">
      <c r="A395" s="317" t="s">
        <v>200</v>
      </c>
      <c r="B395" s="318"/>
      <c r="C395" s="318"/>
      <c r="D395" s="373"/>
      <c r="E395" s="373"/>
      <c r="F395" s="383"/>
      <c r="G395" s="384"/>
      <c r="Q395" s="655"/>
      <c r="R395" s="655"/>
      <c r="S395" s="655"/>
      <c r="T395" s="655"/>
      <c r="U395" s="655"/>
      <c r="V395" s="655"/>
      <c r="W395" s="655"/>
      <c r="X395" s="655"/>
      <c r="Y395" s="655"/>
      <c r="Z395" s="655"/>
      <c r="AA395" s="655"/>
      <c r="AB395" s="655"/>
      <c r="AC395" s="655"/>
      <c r="AD395" s="655"/>
      <c r="AE395" s="655"/>
      <c r="AF395" s="655"/>
      <c r="AG395" s="655"/>
      <c r="AH395" s="655"/>
      <c r="AI395" s="655"/>
      <c r="AJ395" s="655"/>
    </row>
    <row r="396" spans="1:36" x14ac:dyDescent="0.25">
      <c r="A396" s="319" t="s">
        <v>213</v>
      </c>
      <c r="B396" s="184"/>
      <c r="C396" s="184"/>
      <c r="D396" s="376"/>
      <c r="E396" s="376"/>
      <c r="F396" s="274"/>
      <c r="G396" s="377"/>
      <c r="Q396" s="655"/>
      <c r="R396" s="655"/>
      <c r="S396" s="655"/>
      <c r="T396" s="655"/>
      <c r="U396" s="655"/>
      <c r="V396" s="655"/>
      <c r="W396" s="655"/>
      <c r="X396" s="655"/>
      <c r="Y396" s="655"/>
      <c r="Z396" s="655"/>
      <c r="AA396" s="655"/>
      <c r="AB396" s="655"/>
      <c r="AC396" s="655"/>
      <c r="AD396" s="655"/>
      <c r="AE396" s="655"/>
      <c r="AF396" s="655"/>
      <c r="AG396" s="655"/>
      <c r="AH396" s="655"/>
      <c r="AI396" s="655"/>
      <c r="AJ396" s="655"/>
    </row>
    <row r="397" spans="1:36" x14ac:dyDescent="0.25">
      <c r="A397" s="319" t="s">
        <v>163</v>
      </c>
      <c r="B397" s="184"/>
      <c r="C397" s="184"/>
      <c r="D397" s="376"/>
      <c r="E397" s="376"/>
      <c r="F397" s="274"/>
      <c r="G397" s="377"/>
      <c r="Q397" s="655"/>
      <c r="R397" s="655"/>
      <c r="S397" s="655"/>
      <c r="T397" s="655"/>
      <c r="U397" s="655"/>
      <c r="V397" s="655"/>
      <c r="W397" s="655"/>
      <c r="X397" s="655"/>
      <c r="Y397" s="655"/>
      <c r="Z397" s="655"/>
      <c r="AA397" s="655"/>
      <c r="AB397" s="655"/>
      <c r="AC397" s="655"/>
      <c r="AD397" s="655"/>
      <c r="AE397" s="655"/>
      <c r="AF397" s="655"/>
      <c r="AG397" s="655"/>
      <c r="AH397" s="655"/>
      <c r="AI397" s="655"/>
      <c r="AJ397" s="655"/>
    </row>
    <row r="398" spans="1:36" x14ac:dyDescent="0.25">
      <c r="A398" s="319" t="s">
        <v>201</v>
      </c>
      <c r="B398" s="184"/>
      <c r="C398" s="184"/>
      <c r="D398" s="376"/>
      <c r="E398" s="376"/>
      <c r="F398" s="274"/>
      <c r="G398" s="377"/>
      <c r="Q398" s="655"/>
      <c r="R398" s="655"/>
      <c r="S398" s="655"/>
      <c r="T398" s="655"/>
      <c r="U398" s="655"/>
      <c r="V398" s="655"/>
      <c r="W398" s="655"/>
      <c r="X398" s="655"/>
      <c r="Y398" s="655"/>
      <c r="Z398" s="655"/>
      <c r="AA398" s="655"/>
      <c r="AB398" s="655"/>
      <c r="AC398" s="655"/>
      <c r="AD398" s="655"/>
      <c r="AE398" s="655"/>
      <c r="AF398" s="655"/>
      <c r="AG398" s="655"/>
      <c r="AH398" s="655"/>
      <c r="AI398" s="655"/>
      <c r="AJ398" s="655"/>
    </row>
    <row r="399" spans="1:36" x14ac:dyDescent="0.25">
      <c r="A399" s="484" t="s">
        <v>202</v>
      </c>
      <c r="B399" s="485"/>
      <c r="C399" s="485"/>
      <c r="D399" s="486"/>
      <c r="E399" s="487"/>
      <c r="F399" s="488"/>
      <c r="G399" s="370"/>
      <c r="Q399" s="655"/>
      <c r="R399" s="655"/>
      <c r="S399" s="655"/>
      <c r="T399" s="655"/>
      <c r="U399" s="655"/>
      <c r="V399" s="655"/>
      <c r="W399" s="655"/>
      <c r="X399" s="655"/>
      <c r="Y399" s="655"/>
      <c r="Z399" s="655"/>
      <c r="AA399" s="655"/>
      <c r="AB399" s="655"/>
      <c r="AC399" s="655"/>
      <c r="AD399" s="655"/>
      <c r="AE399" s="655"/>
      <c r="AF399" s="655"/>
      <c r="AG399" s="655"/>
      <c r="AH399" s="655"/>
      <c r="AI399" s="655"/>
      <c r="AJ399" s="655"/>
    </row>
    <row r="400" spans="1:36" ht="15.75" thickBot="1" x14ac:dyDescent="0.3">
      <c r="A400" s="270"/>
      <c r="B400" s="196"/>
      <c r="C400" s="196"/>
      <c r="D400" s="398"/>
      <c r="E400" s="325"/>
      <c r="F400" s="399"/>
      <c r="G400" s="400"/>
      <c r="H400" s="526"/>
      <c r="I400" s="172"/>
      <c r="J400" s="172"/>
      <c r="K400" s="172"/>
      <c r="L400" s="172"/>
      <c r="M400" s="172"/>
      <c r="N400" s="172"/>
      <c r="O400" s="172"/>
      <c r="Q400" s="655"/>
      <c r="R400" s="655"/>
      <c r="S400" s="655"/>
      <c r="T400" s="655"/>
      <c r="U400" s="655"/>
      <c r="V400" s="655"/>
      <c r="W400" s="655"/>
      <c r="X400" s="655"/>
      <c r="Y400" s="655"/>
      <c r="Z400" s="655"/>
      <c r="AA400" s="655"/>
      <c r="AB400" s="655"/>
      <c r="AC400" s="655"/>
      <c r="AD400" s="655"/>
      <c r="AE400" s="655"/>
      <c r="AF400" s="655"/>
      <c r="AG400" s="655"/>
      <c r="AH400" s="655"/>
      <c r="AI400" s="655"/>
      <c r="AJ400" s="655"/>
    </row>
    <row r="401" spans="1:36" ht="27" thickBot="1" x14ac:dyDescent="0.45">
      <c r="A401" s="542" t="s">
        <v>369</v>
      </c>
      <c r="B401" s="543"/>
      <c r="C401" s="543"/>
      <c r="D401" s="543"/>
      <c r="E401" s="543"/>
      <c r="F401" s="543"/>
      <c r="G401" s="543"/>
      <c r="H401" s="544"/>
      <c r="I401" s="543"/>
      <c r="J401" s="543"/>
      <c r="K401" s="543"/>
      <c r="L401" s="543"/>
      <c r="M401" s="543"/>
      <c r="N401" s="543"/>
      <c r="O401" s="543"/>
      <c r="P401" s="545"/>
      <c r="Q401" s="655"/>
      <c r="R401" s="655"/>
      <c r="S401" s="655"/>
      <c r="T401" s="655"/>
      <c r="U401" s="655"/>
      <c r="V401" s="655"/>
      <c r="W401" s="655"/>
      <c r="X401" s="655"/>
      <c r="Y401" s="655"/>
      <c r="Z401" s="655"/>
      <c r="AA401" s="655"/>
      <c r="AB401" s="655"/>
      <c r="AC401" s="655"/>
      <c r="AD401" s="655"/>
      <c r="AE401" s="655"/>
      <c r="AF401" s="655"/>
      <c r="AG401" s="655"/>
      <c r="AH401" s="655"/>
      <c r="AI401" s="655"/>
      <c r="AJ401" s="655"/>
    </row>
    <row r="402" spans="1:36" s="163" customFormat="1" ht="15.75" thickBot="1" x14ac:dyDescent="0.3">
      <c r="A402" s="406" t="str">
        <f>+Experiencia!C18</f>
        <v>CONSORCIO JRL</v>
      </c>
      <c r="B402" s="396"/>
      <c r="C402" s="396"/>
      <c r="D402" s="396"/>
      <c r="E402" s="396"/>
      <c r="F402" s="396"/>
      <c r="G402" s="396"/>
      <c r="H402" s="524"/>
      <c r="I402" s="396"/>
      <c r="J402" s="396"/>
      <c r="K402" s="396"/>
      <c r="L402" s="396"/>
      <c r="M402" s="396"/>
      <c r="N402" s="396"/>
      <c r="O402" s="397"/>
      <c r="P402" s="170"/>
      <c r="Q402" s="656"/>
      <c r="R402" s="656"/>
      <c r="S402" s="656"/>
      <c r="T402" s="656"/>
      <c r="U402" s="655"/>
      <c r="V402" s="655"/>
      <c r="W402" s="655"/>
      <c r="X402" s="656"/>
      <c r="Y402" s="656"/>
      <c r="Z402" s="656"/>
      <c r="AA402" s="656"/>
      <c r="AB402" s="656"/>
      <c r="AC402" s="656"/>
      <c r="AD402" s="656"/>
      <c r="AE402" s="656"/>
      <c r="AF402" s="656"/>
      <c r="AG402" s="656"/>
      <c r="AH402" s="656"/>
      <c r="AI402" s="656"/>
      <c r="AJ402" s="656"/>
    </row>
    <row r="403" spans="1:36" s="169" customFormat="1" ht="36.75" x14ac:dyDescent="0.25">
      <c r="A403" s="180" t="s">
        <v>2</v>
      </c>
      <c r="B403" s="182" t="s">
        <v>189</v>
      </c>
      <c r="C403" s="181" t="s">
        <v>35</v>
      </c>
      <c r="D403" s="182" t="s">
        <v>96</v>
      </c>
      <c r="E403" s="182" t="s">
        <v>165</v>
      </c>
      <c r="F403" s="182" t="s">
        <v>97</v>
      </c>
      <c r="G403" s="182" t="s">
        <v>5</v>
      </c>
      <c r="H403" s="514" t="s">
        <v>99</v>
      </c>
      <c r="I403" s="182" t="s">
        <v>203</v>
      </c>
      <c r="J403" s="182" t="s">
        <v>141</v>
      </c>
      <c r="K403" s="182" t="s">
        <v>223</v>
      </c>
      <c r="L403" s="182" t="s">
        <v>204</v>
      </c>
      <c r="M403" s="182" t="s">
        <v>140</v>
      </c>
      <c r="N403" s="182" t="s">
        <v>214</v>
      </c>
      <c r="O403" s="182" t="s">
        <v>100</v>
      </c>
      <c r="P403" s="182" t="s">
        <v>94</v>
      </c>
      <c r="Q403" s="679"/>
      <c r="R403" s="657"/>
      <c r="S403" s="657"/>
      <c r="T403" s="657"/>
      <c r="U403" s="655"/>
      <c r="V403" s="655"/>
      <c r="W403" s="655"/>
      <c r="X403" s="657"/>
      <c r="Y403" s="657"/>
      <c r="Z403" s="657"/>
      <c r="AA403" s="657"/>
      <c r="AB403" s="657"/>
      <c r="AC403" s="657"/>
      <c r="AD403" s="657"/>
      <c r="AE403" s="657"/>
      <c r="AF403" s="657"/>
      <c r="AG403" s="657"/>
      <c r="AH403" s="657"/>
      <c r="AI403" s="657"/>
      <c r="AJ403" s="657"/>
    </row>
    <row r="404" spans="1:36" s="312" customFormat="1" ht="48.6" customHeight="1" x14ac:dyDescent="0.25">
      <c r="A404" s="305">
        <v>1</v>
      </c>
      <c r="B404" s="305"/>
      <c r="C404" s="305"/>
      <c r="D404" s="305"/>
      <c r="E404" s="305"/>
      <c r="F404" s="305"/>
      <c r="G404" s="305"/>
      <c r="H404" s="515"/>
      <c r="I404" s="313"/>
      <c r="J404" s="306"/>
      <c r="K404" s="307"/>
      <c r="L404" s="308"/>
      <c r="M404" s="308"/>
      <c r="N404" s="309"/>
      <c r="O404" s="309"/>
      <c r="P404" s="310"/>
      <c r="Q404" s="680"/>
      <c r="R404" s="660"/>
      <c r="S404" s="660"/>
      <c r="T404" s="660"/>
      <c r="U404" s="659"/>
      <c r="V404" s="659"/>
      <c r="W404" s="659"/>
      <c r="X404" s="660"/>
      <c r="Y404" s="660"/>
      <c r="Z404" s="660"/>
      <c r="AA404" s="660"/>
      <c r="AB404" s="660"/>
      <c r="AC404" s="660"/>
      <c r="AD404" s="660"/>
      <c r="AE404" s="660"/>
      <c r="AF404" s="660"/>
      <c r="AG404" s="660"/>
      <c r="AH404" s="660"/>
      <c r="AI404" s="660"/>
      <c r="AJ404" s="660"/>
    </row>
    <row r="405" spans="1:36" s="312" customFormat="1" ht="46.15" customHeight="1" x14ac:dyDescent="0.25">
      <c r="A405" s="305">
        <v>2</v>
      </c>
      <c r="B405" s="305"/>
      <c r="C405" s="305"/>
      <c r="D405" s="305"/>
      <c r="E405" s="305"/>
      <c r="F405" s="305"/>
      <c r="G405" s="305"/>
      <c r="H405" s="515"/>
      <c r="I405" s="313"/>
      <c r="J405" s="306"/>
      <c r="K405" s="307"/>
      <c r="L405" s="308"/>
      <c r="M405" s="308"/>
      <c r="N405" s="309"/>
      <c r="O405" s="309"/>
      <c r="P405" s="310"/>
      <c r="Q405" s="680"/>
      <c r="R405" s="660"/>
      <c r="S405" s="660"/>
      <c r="T405" s="660"/>
      <c r="U405" s="659"/>
      <c r="V405" s="659"/>
      <c r="W405" s="659"/>
      <c r="X405" s="660"/>
      <c r="Y405" s="660"/>
      <c r="Z405" s="660"/>
      <c r="AA405" s="660"/>
      <c r="AB405" s="660"/>
      <c r="AC405" s="660"/>
      <c r="AD405" s="660"/>
      <c r="AE405" s="660"/>
      <c r="AF405" s="660"/>
      <c r="AG405" s="660"/>
      <c r="AH405" s="660"/>
      <c r="AI405" s="660"/>
      <c r="AJ405" s="660"/>
    </row>
    <row r="406" spans="1:36" s="163" customFormat="1" ht="38.450000000000003" customHeight="1" x14ac:dyDescent="0.25">
      <c r="A406" s="183">
        <v>3</v>
      </c>
      <c r="B406" s="183"/>
      <c r="C406" s="183"/>
      <c r="D406" s="183"/>
      <c r="E406" s="183"/>
      <c r="F406" s="305"/>
      <c r="G406" s="186"/>
      <c r="H406" s="516"/>
      <c r="I406" s="304"/>
      <c r="J406" s="306"/>
      <c r="K406" s="305"/>
      <c r="L406" s="308"/>
      <c r="M406" s="308"/>
      <c r="N406" s="309"/>
      <c r="O406" s="309"/>
      <c r="P406" s="360"/>
      <c r="Q406" s="682"/>
      <c r="R406" s="683"/>
      <c r="S406" s="656"/>
      <c r="T406" s="656"/>
      <c r="U406" s="655"/>
      <c r="V406" s="655"/>
      <c r="W406" s="655"/>
      <c r="X406" s="656"/>
      <c r="Y406" s="656"/>
      <c r="Z406" s="656"/>
      <c r="AA406" s="656"/>
      <c r="AB406" s="656"/>
      <c r="AC406" s="656"/>
      <c r="AD406" s="656"/>
      <c r="AE406" s="656"/>
      <c r="AF406" s="656"/>
      <c r="AG406" s="656"/>
      <c r="AH406" s="656"/>
      <c r="AI406" s="656"/>
      <c r="AJ406" s="656"/>
    </row>
    <row r="407" spans="1:36" s="312" customFormat="1" ht="45.6" customHeight="1" x14ac:dyDescent="0.25">
      <c r="A407" s="305">
        <v>4</v>
      </c>
      <c r="B407" s="183"/>
      <c r="C407" s="183"/>
      <c r="D407" s="183"/>
      <c r="E407" s="183"/>
      <c r="F407" s="305"/>
      <c r="G407" s="186"/>
      <c r="H407" s="516"/>
      <c r="I407" s="304"/>
      <c r="J407" s="306"/>
      <c r="K407" s="305"/>
      <c r="L407" s="308"/>
      <c r="M407" s="308"/>
      <c r="N407" s="309"/>
      <c r="O407" s="309"/>
      <c r="P407" s="310"/>
      <c r="Q407" s="680"/>
      <c r="R407" s="660"/>
      <c r="S407" s="660"/>
      <c r="T407" s="660"/>
      <c r="U407" s="659"/>
      <c r="V407" s="659"/>
      <c r="W407" s="659"/>
      <c r="X407" s="660"/>
      <c r="Y407" s="660"/>
      <c r="Z407" s="660"/>
      <c r="AA407" s="660"/>
      <c r="AB407" s="660"/>
      <c r="AC407" s="660"/>
      <c r="AD407" s="660"/>
      <c r="AE407" s="660"/>
      <c r="AF407" s="660"/>
      <c r="AG407" s="660"/>
      <c r="AH407" s="660"/>
      <c r="AI407" s="660"/>
      <c r="AJ407" s="660"/>
    </row>
    <row r="408" spans="1:36" s="163" customFormat="1" x14ac:dyDescent="0.25">
      <c r="A408" s="183">
        <v>5</v>
      </c>
      <c r="B408" s="183"/>
      <c r="C408" s="183"/>
      <c r="D408" s="183"/>
      <c r="E408" s="183"/>
      <c r="F408" s="183"/>
      <c r="G408" s="186"/>
      <c r="H408" s="516"/>
      <c r="I408" s="304"/>
      <c r="J408" s="306"/>
      <c r="K408" s="186"/>
      <c r="L408" s="188"/>
      <c r="M408" s="188"/>
      <c r="N408" s="316"/>
      <c r="O408" s="309"/>
      <c r="P408" s="310"/>
      <c r="Q408" s="685"/>
      <c r="R408" s="656"/>
      <c r="S408" s="656"/>
      <c r="T408" s="656"/>
      <c r="U408" s="655"/>
      <c r="V408" s="655"/>
      <c r="W408" s="655"/>
      <c r="X408" s="656"/>
      <c r="Y408" s="656"/>
      <c r="Z408" s="656"/>
      <c r="AA408" s="656"/>
      <c r="AB408" s="656"/>
      <c r="AC408" s="656"/>
      <c r="AD408" s="656"/>
      <c r="AE408" s="656"/>
      <c r="AF408" s="656"/>
      <c r="AG408" s="656"/>
      <c r="AH408" s="656"/>
      <c r="AI408" s="656"/>
      <c r="AJ408" s="656"/>
    </row>
    <row r="409" spans="1:36" s="163" customFormat="1" x14ac:dyDescent="0.25">
      <c r="A409" s="183"/>
      <c r="B409" s="183"/>
      <c r="C409" s="183"/>
      <c r="D409" s="183"/>
      <c r="E409" s="183"/>
      <c r="F409" s="183"/>
      <c r="G409" s="186"/>
      <c r="H409" s="516"/>
      <c r="I409" s="304"/>
      <c r="J409" s="186"/>
      <c r="K409" s="186"/>
      <c r="L409" s="188"/>
      <c r="M409" s="188"/>
      <c r="N409" s="188"/>
      <c r="O409" s="188"/>
      <c r="P409" s="185"/>
      <c r="Q409" s="685"/>
      <c r="R409" s="656"/>
      <c r="S409" s="656"/>
      <c r="T409" s="656"/>
      <c r="U409" s="655"/>
      <c r="V409" s="655"/>
      <c r="W409" s="655"/>
      <c r="X409" s="656"/>
      <c r="Y409" s="656"/>
      <c r="Z409" s="656"/>
      <c r="AA409" s="656"/>
      <c r="AB409" s="656"/>
      <c r="AC409" s="656"/>
      <c r="AD409" s="656"/>
      <c r="AE409" s="656"/>
      <c r="AF409" s="656"/>
      <c r="AG409" s="656"/>
      <c r="AH409" s="656"/>
      <c r="AI409" s="656"/>
      <c r="AJ409" s="656"/>
    </row>
    <row r="410" spans="1:36" s="163" customFormat="1" ht="15.75" thickBot="1" x14ac:dyDescent="0.3">
      <c r="A410" s="183"/>
      <c r="B410" s="183"/>
      <c r="C410" s="183"/>
      <c r="D410" s="183"/>
      <c r="E410" s="183"/>
      <c r="F410" s="183"/>
      <c r="G410" s="186"/>
      <c r="H410" s="516"/>
      <c r="I410" s="187"/>
      <c r="J410" s="186"/>
      <c r="K410" s="186"/>
      <c r="L410" s="188"/>
      <c r="M410" s="188"/>
      <c r="N410" s="188"/>
      <c r="O410" s="188"/>
      <c r="P410" s="185"/>
      <c r="Q410" s="685"/>
      <c r="R410" s="656"/>
      <c r="S410" s="656"/>
      <c r="T410" s="656"/>
      <c r="U410" s="655"/>
      <c r="V410" s="655"/>
      <c r="W410" s="655"/>
      <c r="X410" s="656"/>
      <c r="Y410" s="656"/>
      <c r="Z410" s="656"/>
      <c r="AA410" s="656"/>
      <c r="AB410" s="656"/>
      <c r="AC410" s="656"/>
      <c r="AD410" s="656"/>
      <c r="AE410" s="656"/>
      <c r="AF410" s="656"/>
      <c r="AG410" s="656"/>
      <c r="AH410" s="656"/>
      <c r="AI410" s="656"/>
      <c r="AJ410" s="656"/>
    </row>
    <row r="411" spans="1:36" s="163" customFormat="1" ht="30.75" thickBot="1" x14ac:dyDescent="0.3">
      <c r="A411" s="189"/>
      <c r="B411" s="189"/>
      <c r="C411" s="189"/>
      <c r="D411" s="189"/>
      <c r="E411" s="189"/>
      <c r="F411" s="189"/>
      <c r="G411" s="458" t="s">
        <v>231</v>
      </c>
      <c r="H411" s="517"/>
      <c r="I411" s="190"/>
      <c r="J411" s="190"/>
      <c r="K411" s="190"/>
      <c r="L411" s="191"/>
      <c r="M411" s="191"/>
      <c r="N411" s="198">
        <f>SUM(N404:N410)</f>
        <v>0</v>
      </c>
      <c r="O411" s="192"/>
      <c r="P411" s="193"/>
      <c r="Q411" s="685"/>
      <c r="R411" s="656"/>
      <c r="S411" s="656"/>
      <c r="T411" s="656"/>
      <c r="U411" s="661" t="s">
        <v>246</v>
      </c>
      <c r="V411" s="655" t="s">
        <v>247</v>
      </c>
      <c r="W411" s="662" t="s">
        <v>248</v>
      </c>
      <c r="X411" s="661" t="s">
        <v>246</v>
      </c>
      <c r="Y411" s="655" t="s">
        <v>247</v>
      </c>
      <c r="Z411" s="662" t="s">
        <v>248</v>
      </c>
      <c r="AA411" s="656"/>
      <c r="AB411" s="661" t="s">
        <v>246</v>
      </c>
      <c r="AC411" s="655" t="s">
        <v>247</v>
      </c>
      <c r="AD411" s="662" t="s">
        <v>248</v>
      </c>
      <c r="AE411" s="656"/>
      <c r="AF411" s="656"/>
      <c r="AG411" s="656"/>
      <c r="AH411" s="656"/>
      <c r="AI411" s="656"/>
      <c r="AJ411" s="656"/>
    </row>
    <row r="412" spans="1:36" s="163" customFormat="1" ht="15.75" customHeight="1" thickBot="1" x14ac:dyDescent="0.3">
      <c r="A412" s="189"/>
      <c r="B412" s="189"/>
      <c r="C412" s="189"/>
      <c r="D412" s="189"/>
      <c r="E412" s="189"/>
      <c r="F412" s="189"/>
      <c r="G412" s="458" t="s">
        <v>232</v>
      </c>
      <c r="H412" s="517"/>
      <c r="I412" s="190"/>
      <c r="J412" s="190"/>
      <c r="K412" s="190"/>
      <c r="L412" s="190"/>
      <c r="M412" s="190"/>
      <c r="N412" s="198"/>
      <c r="O412" s="194">
        <f>SUM(O404:O411)</f>
        <v>0</v>
      </c>
      <c r="P412" s="189"/>
      <c r="Q412" s="685"/>
      <c r="R412" s="656"/>
      <c r="S412" s="656"/>
      <c r="T412" s="656"/>
      <c r="U412" s="663">
        <v>40224</v>
      </c>
      <c r="V412" s="663">
        <v>40359</v>
      </c>
      <c r="W412" s="664">
        <f>+((V412-U412)+1)/30</f>
        <v>4.5333333333333332</v>
      </c>
      <c r="X412" s="663">
        <v>40926</v>
      </c>
      <c r="Y412" s="663">
        <v>41068</v>
      </c>
      <c r="Z412" s="664">
        <f>+((Y412-X412)+1)/30</f>
        <v>4.7666666666666666</v>
      </c>
      <c r="AA412" s="656"/>
      <c r="AB412" s="663">
        <v>41457</v>
      </c>
      <c r="AC412" s="663">
        <v>41506</v>
      </c>
      <c r="AD412" s="664">
        <f>+((AC412-AB412)+1)/30</f>
        <v>1.6666666666666667</v>
      </c>
      <c r="AE412" s="656"/>
      <c r="AF412" s="656"/>
      <c r="AG412" s="656"/>
      <c r="AH412" s="656"/>
      <c r="AI412" s="656"/>
      <c r="AJ412" s="656"/>
    </row>
    <row r="413" spans="1:36" ht="15.75" thickBot="1" x14ac:dyDescent="0.3">
      <c r="Q413" s="655"/>
      <c r="R413" s="655"/>
      <c r="S413" s="655"/>
      <c r="T413" s="655"/>
      <c r="U413" s="668">
        <v>40410</v>
      </c>
      <c r="V413" s="668">
        <v>40448</v>
      </c>
      <c r="W413" s="664">
        <f>+((V413-U413)+1)/30</f>
        <v>1.3</v>
      </c>
      <c r="X413" s="668">
        <v>41164</v>
      </c>
      <c r="Y413" s="668">
        <v>41230</v>
      </c>
      <c r="Z413" s="664">
        <f>+((Y413-X413)+1)/30</f>
        <v>2.2333333333333334</v>
      </c>
      <c r="AA413" s="655"/>
      <c r="AB413" s="668">
        <v>41519</v>
      </c>
      <c r="AC413" s="668">
        <v>41654</v>
      </c>
      <c r="AD413" s="664">
        <f>+((AC413-AB413)+1)/30</f>
        <v>4.5333333333333332</v>
      </c>
      <c r="AE413" s="655"/>
      <c r="AF413" s="655"/>
      <c r="AG413" s="655"/>
      <c r="AH413" s="655"/>
      <c r="AI413" s="655"/>
      <c r="AJ413" s="655"/>
    </row>
    <row r="414" spans="1:36" s="312" customFormat="1" ht="24.75" thickBot="1" x14ac:dyDescent="0.3">
      <c r="A414" s="553" t="s">
        <v>15</v>
      </c>
      <c r="B414" s="546"/>
      <c r="C414" s="547" t="s">
        <v>391</v>
      </c>
      <c r="D414" s="546"/>
      <c r="E414" s="548"/>
      <c r="F414" s="552" t="s">
        <v>499</v>
      </c>
      <c r="G414" s="501"/>
      <c r="H414" s="532"/>
      <c r="I414" s="502"/>
      <c r="J414" s="502"/>
      <c r="K414" s="502"/>
      <c r="L414" s="502"/>
      <c r="M414" s="502"/>
      <c r="N414" s="502"/>
      <c r="O414" s="502"/>
      <c r="P414" s="311"/>
      <c r="Q414" s="660"/>
      <c r="R414" s="660"/>
      <c r="S414" s="660"/>
      <c r="T414" s="660"/>
      <c r="U414" s="669">
        <v>40505</v>
      </c>
      <c r="V414" s="669">
        <v>40633</v>
      </c>
      <c r="W414" s="664">
        <f>+((V414-U414)+1)/30</f>
        <v>4.3</v>
      </c>
      <c r="X414" s="669">
        <v>41381</v>
      </c>
      <c r="Y414" s="669">
        <v>41425</v>
      </c>
      <c r="Z414" s="664">
        <f>+((Y414-X414)+1)/30</f>
        <v>1.5</v>
      </c>
      <c r="AA414" s="660"/>
      <c r="AB414" s="669"/>
      <c r="AC414" s="669"/>
      <c r="AD414" s="664">
        <f>+((AC414-AB414)+0)/30</f>
        <v>0</v>
      </c>
      <c r="AE414" s="660"/>
      <c r="AF414" s="660"/>
      <c r="AG414" s="660"/>
      <c r="AH414" s="660"/>
      <c r="AI414" s="660"/>
      <c r="AJ414" s="660"/>
    </row>
    <row r="415" spans="1:36" s="163" customFormat="1" ht="15.75" thickBot="1" x14ac:dyDescent="0.3">
      <c r="A415" s="554" t="s">
        <v>143</v>
      </c>
      <c r="B415" s="549"/>
      <c r="C415" s="550"/>
      <c r="D415" s="551" t="s">
        <v>126</v>
      </c>
      <c r="E415" s="551" t="s">
        <v>144</v>
      </c>
      <c r="F415" s="268"/>
      <c r="G415" s="269"/>
      <c r="H415" s="518"/>
      <c r="I415" s="196"/>
      <c r="J415" s="196"/>
      <c r="K415" s="196"/>
      <c r="L415" s="196"/>
      <c r="M415" s="196"/>
      <c r="N415" s="196"/>
      <c r="O415" s="196"/>
      <c r="P415" s="173"/>
      <c r="Q415" s="656"/>
      <c r="R415" s="656"/>
      <c r="S415" s="656"/>
      <c r="T415" s="656"/>
      <c r="U415" s="655"/>
      <c r="V415" s="666" t="s">
        <v>287</v>
      </c>
      <c r="W415" s="667">
        <f>SUM(W412:W414)</f>
        <v>10.133333333333333</v>
      </c>
      <c r="X415" s="656"/>
      <c r="Y415" s="666" t="s">
        <v>287</v>
      </c>
      <c r="Z415" s="667">
        <f>SUM(Z412:Z414)</f>
        <v>8.5</v>
      </c>
      <c r="AA415" s="656"/>
      <c r="AB415" s="656"/>
      <c r="AC415" s="666" t="s">
        <v>287</v>
      </c>
      <c r="AD415" s="667">
        <f>SUM(AD412:AD414)</f>
        <v>6.2</v>
      </c>
      <c r="AE415" s="656"/>
      <c r="AF415" s="656"/>
      <c r="AG415" s="656"/>
      <c r="AH415" s="656"/>
      <c r="AI415" s="656"/>
      <c r="AJ415" s="656"/>
    </row>
    <row r="416" spans="1:36" s="163" customFormat="1" x14ac:dyDescent="0.25">
      <c r="A416" s="332" t="s">
        <v>187</v>
      </c>
      <c r="B416" s="333"/>
      <c r="C416" s="334"/>
      <c r="D416" s="335" t="s">
        <v>90</v>
      </c>
      <c r="E416" s="335"/>
      <c r="F416" s="268"/>
      <c r="G416" s="269"/>
      <c r="H416" s="518"/>
      <c r="I416" s="196"/>
      <c r="J416" s="196"/>
      <c r="K416" s="196"/>
      <c r="L416" s="196"/>
      <c r="M416" s="196"/>
      <c r="N416" s="196"/>
      <c r="O416" s="196"/>
      <c r="P416" s="173"/>
      <c r="Q416" s="656"/>
      <c r="R416" s="656"/>
      <c r="S416" s="656"/>
      <c r="T416" s="656"/>
      <c r="U416" s="655"/>
      <c r="V416" s="655"/>
      <c r="W416" s="655"/>
      <c r="X416" s="656"/>
      <c r="Y416" s="656"/>
      <c r="Z416" s="656"/>
      <c r="AA416" s="656"/>
      <c r="AB416" s="656"/>
      <c r="AC416" s="656"/>
      <c r="AD416" s="656"/>
      <c r="AE416" s="656"/>
      <c r="AF416" s="656"/>
      <c r="AG416" s="656"/>
      <c r="AH416" s="656"/>
      <c r="AI416" s="656"/>
      <c r="AJ416" s="656"/>
    </row>
    <row r="417" spans="1:48" s="163" customFormat="1" x14ac:dyDescent="0.25">
      <c r="A417" s="326" t="s">
        <v>188</v>
      </c>
      <c r="B417" s="327"/>
      <c r="C417" s="328"/>
      <c r="D417" s="320" t="s">
        <v>90</v>
      </c>
      <c r="E417" s="320"/>
      <c r="F417" s="268"/>
      <c r="G417" s="269"/>
      <c r="H417" s="518"/>
      <c r="I417" s="196"/>
      <c r="J417" s="196"/>
      <c r="K417" s="196"/>
      <c r="L417" s="196"/>
      <c r="M417" s="196"/>
      <c r="N417" s="196"/>
      <c r="O417" s="196"/>
      <c r="P417" s="173"/>
      <c r="Q417" s="656"/>
      <c r="R417" s="656"/>
      <c r="S417" s="656"/>
      <c r="T417" s="656"/>
      <c r="U417" s="655"/>
      <c r="V417" s="655"/>
      <c r="W417" s="655"/>
      <c r="X417" s="656"/>
      <c r="Y417" s="656"/>
      <c r="Z417" s="656"/>
      <c r="AA417" s="656"/>
      <c r="AB417" s="656"/>
      <c r="AC417" s="656"/>
      <c r="AD417" s="656"/>
      <c r="AE417" s="656"/>
      <c r="AF417" s="656"/>
      <c r="AG417" s="656"/>
      <c r="AH417" s="656"/>
      <c r="AI417" s="656"/>
      <c r="AJ417" s="656"/>
    </row>
    <row r="418" spans="1:48" s="163" customFormat="1" ht="15.75" thickBot="1" x14ac:dyDescent="0.3">
      <c r="A418" s="329" t="s">
        <v>142</v>
      </c>
      <c r="B418" s="330"/>
      <c r="C418" s="331"/>
      <c r="D418" s="321" t="s">
        <v>90</v>
      </c>
      <c r="E418" s="321"/>
      <c r="F418" s="268"/>
      <c r="G418" s="269"/>
      <c r="H418" s="518"/>
      <c r="I418" s="196"/>
      <c r="J418" s="196"/>
      <c r="K418" s="196"/>
      <c r="L418" s="196"/>
      <c r="M418" s="196"/>
      <c r="N418" s="196"/>
      <c r="O418" s="196"/>
      <c r="P418" s="173"/>
      <c r="Q418" s="656"/>
      <c r="R418" s="656"/>
      <c r="S418" s="656"/>
      <c r="T418" s="656"/>
      <c r="U418" s="655"/>
      <c r="V418" s="655"/>
      <c r="W418" s="655"/>
      <c r="X418" s="656"/>
      <c r="Y418" s="656"/>
      <c r="Z418" s="656"/>
      <c r="AA418" s="656"/>
      <c r="AB418" s="656"/>
      <c r="AC418" s="656"/>
      <c r="AD418" s="656"/>
      <c r="AE418" s="656"/>
      <c r="AF418" s="656"/>
      <c r="AG418" s="656"/>
      <c r="AH418" s="656"/>
      <c r="AI418" s="656"/>
      <c r="AJ418" s="656"/>
    </row>
    <row r="419" spans="1:48" s="163" customFormat="1" x14ac:dyDescent="0.25">
      <c r="A419" s="322"/>
      <c r="B419" s="323"/>
      <c r="C419" s="324"/>
      <c r="D419" s="325"/>
      <c r="E419" s="325"/>
      <c r="F419" s="268"/>
      <c r="G419" s="269"/>
      <c r="H419" s="518"/>
      <c r="I419" s="196"/>
      <c r="J419" s="196"/>
      <c r="K419" s="196"/>
      <c r="L419" s="196"/>
      <c r="M419" s="196"/>
      <c r="N419" s="196"/>
      <c r="O419" s="196"/>
      <c r="P419" s="173"/>
      <c r="Q419" s="656"/>
      <c r="R419" s="656"/>
      <c r="S419" s="656"/>
      <c r="T419" s="656"/>
      <c r="U419" s="655"/>
      <c r="V419" s="655"/>
      <c r="W419" s="655"/>
      <c r="X419" s="656"/>
      <c r="Y419" s="656"/>
      <c r="Z419" s="656"/>
      <c r="AA419" s="656"/>
      <c r="AB419" s="656"/>
      <c r="AC419" s="656"/>
      <c r="AD419" s="656"/>
      <c r="AE419" s="656"/>
      <c r="AF419" s="656"/>
      <c r="AG419" s="656"/>
      <c r="AH419" s="656"/>
      <c r="AI419" s="656"/>
      <c r="AJ419" s="656"/>
    </row>
    <row r="420" spans="1:48" s="163" customFormat="1" ht="48.75" x14ac:dyDescent="0.25">
      <c r="A420" s="555" t="s">
        <v>206</v>
      </c>
      <c r="B420" s="555" t="s">
        <v>35</v>
      </c>
      <c r="C420" s="555" t="s">
        <v>254</v>
      </c>
      <c r="D420" s="555" t="s">
        <v>207</v>
      </c>
      <c r="E420" s="555" t="s">
        <v>238</v>
      </c>
      <c r="F420" s="555" t="s">
        <v>239</v>
      </c>
      <c r="G420" s="555" t="s">
        <v>240</v>
      </c>
      <c r="H420" s="556" t="s">
        <v>241</v>
      </c>
      <c r="I420" s="557" t="s">
        <v>5</v>
      </c>
      <c r="J420" s="557" t="s">
        <v>145</v>
      </c>
      <c r="K420" s="557" t="s">
        <v>190</v>
      </c>
      <c r="L420" s="557" t="s">
        <v>147</v>
      </c>
      <c r="M420" s="557" t="s">
        <v>129</v>
      </c>
      <c r="N420" s="557" t="s">
        <v>242</v>
      </c>
      <c r="O420" s="557" t="s">
        <v>208</v>
      </c>
      <c r="P420" s="557" t="s">
        <v>245</v>
      </c>
      <c r="Q420" s="691" t="s">
        <v>148</v>
      </c>
      <c r="R420" s="691" t="s">
        <v>192</v>
      </c>
      <c r="S420" s="691"/>
      <c r="T420" s="685"/>
      <c r="U420" s="656"/>
      <c r="V420" s="656"/>
      <c r="W420" s="656"/>
      <c r="X420" s="655"/>
      <c r="Y420" s="656"/>
      <c r="Z420" s="656"/>
      <c r="AA420" s="656"/>
      <c r="AB420" s="656"/>
      <c r="AC420" s="656"/>
      <c r="AD420" s="656"/>
      <c r="AE420" s="656"/>
      <c r="AF420" s="656"/>
      <c r="AG420" s="656"/>
      <c r="AH420" s="656"/>
      <c r="AI420" s="656"/>
      <c r="AJ420" s="656"/>
    </row>
    <row r="421" spans="1:48" s="312" customFormat="1" ht="105" x14ac:dyDescent="0.25">
      <c r="A421" s="338">
        <v>1</v>
      </c>
      <c r="B421" s="338">
        <v>17321361</v>
      </c>
      <c r="C421" s="338">
        <v>149</v>
      </c>
      <c r="D421" s="338" t="s">
        <v>90</v>
      </c>
      <c r="E421" s="338" t="s">
        <v>98</v>
      </c>
      <c r="F421" s="338" t="s">
        <v>391</v>
      </c>
      <c r="G421" s="338" t="s">
        <v>0</v>
      </c>
      <c r="H421" s="520" t="s">
        <v>370</v>
      </c>
      <c r="I421" s="339" t="s">
        <v>371</v>
      </c>
      <c r="J421" s="339">
        <v>43146</v>
      </c>
      <c r="K421" s="339">
        <v>43616</v>
      </c>
      <c r="L421" s="386">
        <f t="shared" ref="L421:L426" si="6">+(K421-J421)/30</f>
        <v>15.666666666666666</v>
      </c>
      <c r="M421" s="338">
        <v>19.47</v>
      </c>
      <c r="N421" s="338" t="s">
        <v>372</v>
      </c>
      <c r="O421" s="338" t="s">
        <v>373</v>
      </c>
      <c r="P421" s="338">
        <v>167</v>
      </c>
      <c r="Q421" s="687">
        <v>15.67</v>
      </c>
      <c r="R421" s="687"/>
      <c r="S421" s="680"/>
      <c r="T421" s="660"/>
      <c r="U421" s="669"/>
      <c r="V421" s="669"/>
      <c r="W421" s="659"/>
      <c r="X421" s="670"/>
      <c r="Y421" s="670"/>
      <c r="Z421" s="670"/>
      <c r="AA421" s="660"/>
      <c r="AB421" s="660"/>
      <c r="AC421" s="660"/>
      <c r="AD421" s="660"/>
      <c r="AE421" s="660"/>
      <c r="AF421" s="660"/>
      <c r="AG421" s="660"/>
      <c r="AH421" s="660"/>
      <c r="AI421" s="660"/>
      <c r="AJ421" s="660"/>
    </row>
    <row r="422" spans="1:48" s="312" customFormat="1" ht="150" x14ac:dyDescent="0.25">
      <c r="A422" s="338">
        <v>2</v>
      </c>
      <c r="B422" s="338" t="s">
        <v>374</v>
      </c>
      <c r="C422" s="338">
        <v>184</v>
      </c>
      <c r="D422" s="338" t="s">
        <v>90</v>
      </c>
      <c r="E422" s="338" t="s">
        <v>98</v>
      </c>
      <c r="F422" s="338" t="s">
        <v>415</v>
      </c>
      <c r="G422" s="338" t="s">
        <v>375</v>
      </c>
      <c r="H422" s="520" t="s">
        <v>376</v>
      </c>
      <c r="I422" s="339" t="s">
        <v>377</v>
      </c>
      <c r="J422" s="339">
        <v>41996</v>
      </c>
      <c r="K422" s="339">
        <v>42811</v>
      </c>
      <c r="L422" s="386">
        <f t="shared" si="6"/>
        <v>27.166666666666668</v>
      </c>
      <c r="M422" s="338">
        <v>11.83</v>
      </c>
      <c r="N422" s="338" t="s">
        <v>378</v>
      </c>
      <c r="O422" s="338" t="s">
        <v>373</v>
      </c>
      <c r="P422" s="338">
        <v>200</v>
      </c>
      <c r="Q422" s="687">
        <v>11.23</v>
      </c>
      <c r="R422" s="687"/>
      <c r="S422" s="680"/>
      <c r="T422" s="660"/>
      <c r="U422" s="669"/>
      <c r="V422" s="669">
        <v>41996</v>
      </c>
      <c r="W422" s="669">
        <v>41997</v>
      </c>
      <c r="X422" s="674">
        <f>+(W422-V422)/30</f>
        <v>3.3333333333333333E-2</v>
      </c>
      <c r="Y422" s="670"/>
      <c r="Z422" s="670"/>
      <c r="AA422" s="660"/>
      <c r="AB422" s="660"/>
      <c r="AC422" s="660"/>
      <c r="AD422" s="660"/>
      <c r="AE422" s="660"/>
      <c r="AF422" s="660"/>
      <c r="AG422" s="660"/>
      <c r="AH422" s="660"/>
      <c r="AI422" s="660"/>
      <c r="AJ422" s="660"/>
      <c r="AU422" s="312">
        <v>41856</v>
      </c>
      <c r="AV422" s="312">
        <f>+AU422-AT422</f>
        <v>41856</v>
      </c>
    </row>
    <row r="423" spans="1:48" s="312" customFormat="1" ht="180" x14ac:dyDescent="0.25">
      <c r="A423" s="338">
        <v>3</v>
      </c>
      <c r="B423" s="338">
        <v>1205</v>
      </c>
      <c r="C423" s="338">
        <v>206</v>
      </c>
      <c r="D423" s="338" t="s">
        <v>90</v>
      </c>
      <c r="E423" s="338" t="s">
        <v>98</v>
      </c>
      <c r="F423" s="338" t="s">
        <v>391</v>
      </c>
      <c r="G423" s="338" t="s">
        <v>379</v>
      </c>
      <c r="H423" s="520" t="s">
        <v>380</v>
      </c>
      <c r="I423" s="339" t="s">
        <v>381</v>
      </c>
      <c r="J423" s="339">
        <v>39266</v>
      </c>
      <c r="K423" s="339">
        <v>39444</v>
      </c>
      <c r="L423" s="386">
        <f t="shared" si="6"/>
        <v>5.9333333333333336</v>
      </c>
      <c r="M423" s="386">
        <v>5.93</v>
      </c>
      <c r="N423" s="338" t="s">
        <v>382</v>
      </c>
      <c r="O423" s="338" t="s">
        <v>373</v>
      </c>
      <c r="P423" s="338">
        <v>212</v>
      </c>
      <c r="Q423" s="674"/>
      <c r="R423" s="687" t="s">
        <v>420</v>
      </c>
      <c r="S423" s="680"/>
      <c r="T423" s="660"/>
      <c r="U423" s="669"/>
      <c r="V423" s="669">
        <v>42044</v>
      </c>
      <c r="W423" s="669">
        <v>42256</v>
      </c>
      <c r="X423" s="674">
        <f t="shared" ref="X423:X427" si="7">+(W423-V423)/30</f>
        <v>7.0666666666666664</v>
      </c>
      <c r="Y423" s="670"/>
      <c r="Z423" s="670"/>
      <c r="AA423" s="660"/>
      <c r="AB423" s="660"/>
      <c r="AC423" s="660"/>
      <c r="AD423" s="660"/>
      <c r="AE423" s="660"/>
      <c r="AF423" s="660"/>
      <c r="AG423" s="660"/>
      <c r="AH423" s="660"/>
      <c r="AI423" s="660"/>
      <c r="AJ423" s="660"/>
      <c r="AV423" s="312">
        <f t="shared" ref="AV423" si="8">+AU423-AT423</f>
        <v>0</v>
      </c>
    </row>
    <row r="424" spans="1:48" s="312" customFormat="1" ht="120" x14ac:dyDescent="0.25">
      <c r="A424" s="338">
        <v>4</v>
      </c>
      <c r="B424" s="338" t="s">
        <v>383</v>
      </c>
      <c r="C424" s="338">
        <v>213</v>
      </c>
      <c r="D424" s="338" t="s">
        <v>90</v>
      </c>
      <c r="E424" s="338" t="s">
        <v>391</v>
      </c>
      <c r="F424" s="338" t="s">
        <v>98</v>
      </c>
      <c r="G424" s="338" t="s">
        <v>384</v>
      </c>
      <c r="H424" s="520" t="s">
        <v>385</v>
      </c>
      <c r="I424" s="339" t="s">
        <v>386</v>
      </c>
      <c r="J424" s="339">
        <v>39987</v>
      </c>
      <c r="K424" s="339">
        <v>40170</v>
      </c>
      <c r="L424" s="386">
        <f t="shared" si="6"/>
        <v>6.1</v>
      </c>
      <c r="M424" s="338">
        <v>6</v>
      </c>
      <c r="N424" s="338" t="s">
        <v>387</v>
      </c>
      <c r="O424" s="338" t="s">
        <v>373</v>
      </c>
      <c r="P424" s="338" t="s">
        <v>388</v>
      </c>
      <c r="Q424" s="687">
        <v>6</v>
      </c>
      <c r="R424" s="687"/>
      <c r="S424" s="680"/>
      <c r="T424" s="660"/>
      <c r="U424" s="669"/>
      <c r="V424" s="669">
        <v>42282</v>
      </c>
      <c r="W424" s="669">
        <v>42336</v>
      </c>
      <c r="X424" s="674">
        <f t="shared" si="7"/>
        <v>1.8</v>
      </c>
      <c r="Y424" s="670"/>
      <c r="Z424" s="670"/>
      <c r="AA424" s="660"/>
      <c r="AB424" s="660"/>
      <c r="AC424" s="660"/>
      <c r="AD424" s="660"/>
      <c r="AE424" s="660"/>
      <c r="AF424" s="660"/>
      <c r="AG424" s="660"/>
      <c r="AH424" s="660"/>
      <c r="AI424" s="660"/>
      <c r="AJ424" s="660"/>
    </row>
    <row r="425" spans="1:48" s="312" customFormat="1" ht="60" x14ac:dyDescent="0.25">
      <c r="A425" s="338">
        <v>5</v>
      </c>
      <c r="B425" s="506" t="s">
        <v>416</v>
      </c>
      <c r="C425" s="506">
        <v>224</v>
      </c>
      <c r="D425" s="506" t="s">
        <v>90</v>
      </c>
      <c r="E425" s="506" t="s">
        <v>391</v>
      </c>
      <c r="F425" s="506" t="s">
        <v>98</v>
      </c>
      <c r="G425" s="506" t="s">
        <v>389</v>
      </c>
      <c r="H425" s="529" t="s">
        <v>391</v>
      </c>
      <c r="I425" s="506" t="s">
        <v>390</v>
      </c>
      <c r="J425" s="507">
        <v>40275</v>
      </c>
      <c r="K425" s="507">
        <v>41006</v>
      </c>
      <c r="L425" s="506">
        <v>24.37</v>
      </c>
      <c r="M425" s="506">
        <v>24</v>
      </c>
      <c r="N425" s="506" t="s">
        <v>98</v>
      </c>
      <c r="O425" s="506" t="s">
        <v>90</v>
      </c>
      <c r="P425" s="506" t="s">
        <v>98</v>
      </c>
      <c r="Q425" s="692">
        <v>24</v>
      </c>
      <c r="R425" s="692"/>
      <c r="S425" s="680"/>
      <c r="T425" s="660"/>
      <c r="U425" s="669"/>
      <c r="V425" s="669">
        <v>42513</v>
      </c>
      <c r="W425" s="669">
        <v>42515</v>
      </c>
      <c r="X425" s="674">
        <f t="shared" si="7"/>
        <v>6.6666666666666666E-2</v>
      </c>
      <c r="Y425" s="670"/>
      <c r="Z425" s="670"/>
      <c r="AA425" s="660"/>
      <c r="AB425" s="660"/>
      <c r="AC425" s="660"/>
      <c r="AD425" s="660"/>
      <c r="AE425" s="660"/>
      <c r="AF425" s="660"/>
      <c r="AG425" s="660"/>
      <c r="AH425" s="660"/>
      <c r="AI425" s="660"/>
      <c r="AJ425" s="660"/>
    </row>
    <row r="426" spans="1:48" s="312" customFormat="1" x14ac:dyDescent="0.25">
      <c r="A426" s="338">
        <v>6</v>
      </c>
      <c r="B426" s="338"/>
      <c r="C426" s="338"/>
      <c r="D426" s="338"/>
      <c r="E426" s="338"/>
      <c r="F426" s="338"/>
      <c r="G426" s="338"/>
      <c r="H426" s="520"/>
      <c r="I426" s="339"/>
      <c r="J426" s="339"/>
      <c r="K426" s="339"/>
      <c r="L426" s="386">
        <f t="shared" si="6"/>
        <v>0</v>
      </c>
      <c r="M426" s="338"/>
      <c r="N426" s="338"/>
      <c r="O426" s="338"/>
      <c r="P426" s="338"/>
      <c r="Q426" s="687"/>
      <c r="R426" s="687"/>
      <c r="S426" s="680"/>
      <c r="T426" s="660"/>
      <c r="U426" s="669"/>
      <c r="V426" s="669">
        <v>42647</v>
      </c>
      <c r="W426" s="669">
        <v>42719</v>
      </c>
      <c r="X426" s="674">
        <f t="shared" si="7"/>
        <v>2.4</v>
      </c>
      <c r="Y426" s="670"/>
      <c r="Z426" s="670"/>
      <c r="AA426" s="660"/>
      <c r="AB426" s="660"/>
      <c r="AC426" s="660"/>
      <c r="AD426" s="660"/>
      <c r="AE426" s="660"/>
      <c r="AF426" s="660"/>
      <c r="AG426" s="660"/>
      <c r="AH426" s="660"/>
      <c r="AI426" s="660"/>
      <c r="AJ426" s="660"/>
      <c r="AV426" s="312">
        <f>SUM(AV422:AV425)+COUNT(AV422:AV425)</f>
        <v>41858</v>
      </c>
    </row>
    <row r="427" spans="1:48" s="312" customFormat="1" x14ac:dyDescent="0.25">
      <c r="A427" s="338">
        <v>7</v>
      </c>
      <c r="B427" s="338"/>
      <c r="C427" s="338"/>
      <c r="D427" s="338"/>
      <c r="E427" s="338"/>
      <c r="F427" s="338"/>
      <c r="G427" s="338"/>
      <c r="H427" s="520"/>
      <c r="I427" s="339"/>
      <c r="J427" s="339"/>
      <c r="K427" s="338">
        <f t="shared" ref="K427:K428" si="9">+ROUND((J427-I427)/30,2)</f>
        <v>0</v>
      </c>
      <c r="L427" s="338"/>
      <c r="M427" s="338"/>
      <c r="N427" s="338"/>
      <c r="O427" s="338"/>
      <c r="P427" s="338"/>
      <c r="Q427" s="687"/>
      <c r="R427" s="687"/>
      <c r="S427" s="680"/>
      <c r="T427" s="660"/>
      <c r="U427" s="669"/>
      <c r="V427" s="669">
        <v>42797</v>
      </c>
      <c r="W427" s="669">
        <v>42811</v>
      </c>
      <c r="X427" s="674">
        <f t="shared" si="7"/>
        <v>0.46666666666666667</v>
      </c>
      <c r="Y427" s="670"/>
      <c r="Z427" s="670"/>
      <c r="AA427" s="660"/>
      <c r="AB427" s="660"/>
      <c r="AC427" s="660"/>
      <c r="AD427" s="660"/>
      <c r="AE427" s="660"/>
      <c r="AF427" s="660"/>
      <c r="AG427" s="660"/>
      <c r="AH427" s="660"/>
      <c r="AI427" s="660"/>
      <c r="AJ427" s="660"/>
      <c r="AV427" s="312">
        <f>+AV426/30</f>
        <v>1395.2666666666667</v>
      </c>
    </row>
    <row r="428" spans="1:48" s="312" customFormat="1" ht="26.25" x14ac:dyDescent="0.25">
      <c r="A428" s="338">
        <v>8</v>
      </c>
      <c r="B428" s="338"/>
      <c r="C428" s="338"/>
      <c r="D428" s="338"/>
      <c r="E428" s="338"/>
      <c r="F428" s="338"/>
      <c r="G428" s="338"/>
      <c r="H428" s="520"/>
      <c r="I428" s="339"/>
      <c r="J428" s="339"/>
      <c r="K428" s="338">
        <f t="shared" si="9"/>
        <v>0</v>
      </c>
      <c r="L428" s="338"/>
      <c r="M428" s="338"/>
      <c r="N428" s="338"/>
      <c r="O428" s="338"/>
      <c r="P428" s="338"/>
      <c r="Q428" s="687"/>
      <c r="R428" s="687"/>
      <c r="S428" s="680"/>
      <c r="T428" s="660"/>
      <c r="U428" s="669"/>
      <c r="V428" s="669"/>
      <c r="W428" s="659"/>
      <c r="X428" s="675">
        <f>SUM(X422:X427)</f>
        <v>11.833333333333334</v>
      </c>
      <c r="Y428" s="670"/>
      <c r="Z428" s="670"/>
      <c r="AA428" s="660"/>
      <c r="AB428" s="660"/>
      <c r="AC428" s="660"/>
      <c r="AD428" s="660"/>
      <c r="AE428" s="660"/>
      <c r="AF428" s="660"/>
      <c r="AG428" s="660"/>
      <c r="AH428" s="660"/>
      <c r="AI428" s="660"/>
      <c r="AJ428" s="660"/>
    </row>
    <row r="429" spans="1:48" s="163" customFormat="1" x14ac:dyDescent="0.25">
      <c r="A429" s="272"/>
      <c r="B429" s="272"/>
      <c r="C429" s="272"/>
      <c r="D429" s="272"/>
      <c r="E429" s="272"/>
      <c r="F429" s="272"/>
      <c r="G429" s="272"/>
      <c r="H429" s="521"/>
      <c r="I429" s="337"/>
      <c r="J429" s="337"/>
      <c r="K429" s="272"/>
      <c r="L429" s="272"/>
      <c r="M429" s="272"/>
      <c r="N429" s="272"/>
      <c r="O429" s="272"/>
      <c r="P429" s="272"/>
      <c r="Q429" s="672"/>
      <c r="R429" s="672"/>
      <c r="S429" s="685"/>
      <c r="T429" s="656"/>
      <c r="U429" s="668"/>
      <c r="V429" s="668"/>
      <c r="W429" s="673"/>
      <c r="X429" s="656"/>
      <c r="Y429" s="656"/>
      <c r="Z429" s="656"/>
      <c r="AA429" s="656"/>
      <c r="AB429" s="656"/>
      <c r="AC429" s="656"/>
      <c r="AD429" s="656"/>
      <c r="AE429" s="656"/>
      <c r="AF429" s="656"/>
      <c r="AG429" s="656"/>
      <c r="AH429" s="656"/>
      <c r="AI429" s="656"/>
      <c r="AJ429" s="656"/>
    </row>
    <row r="430" spans="1:48" s="163" customFormat="1" x14ac:dyDescent="0.25">
      <c r="A430" s="272"/>
      <c r="B430" s="272"/>
      <c r="C430" s="272"/>
      <c r="D430" s="272"/>
      <c r="E430" s="272"/>
      <c r="F430" s="272"/>
      <c r="G430" s="272"/>
      <c r="H430" s="521"/>
      <c r="I430" s="272"/>
      <c r="J430" s="272"/>
      <c r="K430" s="274"/>
      <c r="L430" s="272"/>
      <c r="M430" s="272"/>
      <c r="N430" s="272"/>
      <c r="O430" s="272"/>
      <c r="P430" s="273"/>
      <c r="Q430" s="672"/>
      <c r="R430" s="672"/>
      <c r="S430" s="685"/>
      <c r="T430" s="656"/>
      <c r="U430" s="668"/>
      <c r="V430" s="668"/>
      <c r="W430" s="655"/>
      <c r="X430" s="656"/>
      <c r="Y430" s="656"/>
      <c r="Z430" s="656"/>
      <c r="AA430" s="656"/>
      <c r="AB430" s="656"/>
      <c r="AC430" s="656"/>
      <c r="AD430" s="656"/>
      <c r="AE430" s="656"/>
      <c r="AF430" s="656"/>
      <c r="AG430" s="656"/>
      <c r="AH430" s="656"/>
      <c r="AI430" s="656"/>
      <c r="AJ430" s="656"/>
    </row>
    <row r="431" spans="1:48" s="163" customFormat="1" ht="26.25" x14ac:dyDescent="0.25">
      <c r="A431" s="272"/>
      <c r="B431" s="272"/>
      <c r="C431" s="272"/>
      <c r="D431" s="272"/>
      <c r="E431" s="272"/>
      <c r="F431" s="272"/>
      <c r="G431" s="272"/>
      <c r="H431" s="525"/>
      <c r="I431" s="276"/>
      <c r="J431" s="276"/>
      <c r="K431" s="275"/>
      <c r="L431" s="272"/>
      <c r="M431" s="272"/>
      <c r="N431" s="272"/>
      <c r="P431" s="276" t="s">
        <v>146</v>
      </c>
      <c r="Q431" s="688">
        <f>SUM(Q421:Q430)</f>
        <v>56.9</v>
      </c>
      <c r="R431" s="672"/>
      <c r="S431" s="685"/>
      <c r="T431" s="656"/>
      <c r="U431" s="668"/>
      <c r="V431" s="668"/>
      <c r="W431" s="655"/>
      <c r="X431" s="656"/>
      <c r="Y431" s="656"/>
      <c r="Z431" s="656"/>
      <c r="AA431" s="656"/>
      <c r="AB431" s="656"/>
      <c r="AC431" s="656"/>
      <c r="AD431" s="656"/>
      <c r="AE431" s="656"/>
      <c r="AF431" s="656"/>
      <c r="AG431" s="656"/>
      <c r="AH431" s="656"/>
      <c r="AI431" s="656"/>
      <c r="AJ431" s="656"/>
    </row>
    <row r="432" spans="1:48" s="163" customFormat="1" ht="15.75" thickBot="1" x14ac:dyDescent="0.3">
      <c r="A432" s="272"/>
      <c r="B432" s="272"/>
      <c r="C432" s="272"/>
      <c r="D432" s="272"/>
      <c r="E432" s="272"/>
      <c r="F432" s="272"/>
      <c r="G432" s="272"/>
      <c r="H432" s="521"/>
      <c r="I432" s="272"/>
      <c r="J432" s="272"/>
      <c r="K432" s="272"/>
      <c r="L432" s="272"/>
      <c r="M432" s="272"/>
      <c r="N432" s="272"/>
      <c r="O432" s="272"/>
      <c r="P432" s="272"/>
      <c r="Q432" s="685"/>
      <c r="R432" s="656"/>
      <c r="S432" s="656"/>
      <c r="T432" s="656"/>
      <c r="U432" s="655"/>
      <c r="V432" s="655"/>
      <c r="W432" s="655"/>
      <c r="X432" s="656"/>
      <c r="Y432" s="656"/>
      <c r="Z432" s="656"/>
      <c r="AA432" s="656"/>
      <c r="AB432" s="656"/>
      <c r="AC432" s="656"/>
      <c r="AD432" s="656"/>
      <c r="AE432" s="656"/>
      <c r="AF432" s="656"/>
      <c r="AG432" s="656"/>
      <c r="AH432" s="656"/>
      <c r="AI432" s="656"/>
      <c r="AJ432" s="656"/>
    </row>
    <row r="433" spans="1:36" s="163" customFormat="1" ht="15.75" thickBot="1" x14ac:dyDescent="0.3">
      <c r="A433" s="554" t="s">
        <v>260</v>
      </c>
      <c r="B433" s="549"/>
      <c r="C433" s="549"/>
      <c r="D433" s="549"/>
      <c r="E433" s="550"/>
      <c r="F433" s="268"/>
      <c r="G433" s="269"/>
      <c r="H433" s="518"/>
      <c r="I433" s="196"/>
      <c r="J433" s="196"/>
      <c r="K433" s="196"/>
      <c r="L433" s="196"/>
      <c r="M433" s="196"/>
      <c r="N433" s="196"/>
      <c r="O433" s="196"/>
      <c r="P433" s="173"/>
      <c r="Q433" s="656"/>
      <c r="R433" s="656"/>
      <c r="S433" s="656"/>
      <c r="T433" s="656"/>
      <c r="U433" s="655"/>
      <c r="V433" s="655"/>
      <c r="W433" s="655"/>
      <c r="X433" s="656"/>
      <c r="Y433" s="656"/>
      <c r="Z433" s="656"/>
      <c r="AA433" s="656"/>
      <c r="AB433" s="656"/>
      <c r="AC433" s="656"/>
      <c r="AD433" s="656"/>
      <c r="AE433" s="656"/>
      <c r="AF433" s="656"/>
      <c r="AG433" s="656"/>
      <c r="AH433" s="656"/>
      <c r="AI433" s="656"/>
      <c r="AJ433" s="656"/>
    </row>
    <row r="434" spans="1:36" s="163" customFormat="1" ht="15.75" thickBot="1" x14ac:dyDescent="0.3">
      <c r="A434" s="554" t="s">
        <v>143</v>
      </c>
      <c r="B434" s="549"/>
      <c r="C434" s="550"/>
      <c r="D434" s="551" t="s">
        <v>126</v>
      </c>
      <c r="E434" s="551" t="s">
        <v>144</v>
      </c>
      <c r="F434" s="268"/>
      <c r="G434" s="269"/>
      <c r="H434" s="518"/>
      <c r="I434" s="196"/>
      <c r="J434" s="196"/>
      <c r="K434" s="196"/>
      <c r="L434" s="196"/>
      <c r="M434" s="196"/>
      <c r="N434" s="196"/>
      <c r="O434" s="196"/>
      <c r="P434" s="173"/>
      <c r="Q434" s="656"/>
      <c r="R434" s="656"/>
      <c r="S434" s="656"/>
      <c r="T434" s="656"/>
      <c r="U434" s="655"/>
      <c r="V434" s="655"/>
      <c r="W434" s="655"/>
      <c r="X434" s="656"/>
      <c r="Y434" s="656"/>
      <c r="Z434" s="656"/>
      <c r="AA434" s="656"/>
      <c r="AB434" s="656"/>
      <c r="AC434" s="656"/>
      <c r="AD434" s="656"/>
      <c r="AE434" s="656"/>
      <c r="AF434" s="656"/>
      <c r="AG434" s="656"/>
      <c r="AH434" s="656"/>
      <c r="AI434" s="656"/>
      <c r="AJ434" s="656"/>
    </row>
    <row r="435" spans="1:36" s="163" customFormat="1" x14ac:dyDescent="0.25">
      <c r="A435" s="332" t="s">
        <v>187</v>
      </c>
      <c r="B435" s="333"/>
      <c r="C435" s="334"/>
      <c r="D435" s="335"/>
      <c r="E435" s="335"/>
      <c r="F435" s="268"/>
      <c r="G435" s="269"/>
      <c r="H435" s="518"/>
      <c r="I435" s="196"/>
      <c r="J435" s="196"/>
      <c r="K435" s="196"/>
      <c r="L435" s="196"/>
      <c r="M435" s="196"/>
      <c r="N435" s="196"/>
      <c r="O435" s="196"/>
      <c r="P435" s="173"/>
      <c r="Q435" s="656"/>
      <c r="R435" s="656"/>
      <c r="S435" s="656"/>
      <c r="T435" s="656"/>
      <c r="U435" s="655"/>
      <c r="V435" s="655"/>
      <c r="W435" s="655"/>
      <c r="X435" s="656"/>
      <c r="Y435" s="656"/>
      <c r="Z435" s="656"/>
      <c r="AA435" s="656"/>
      <c r="AB435" s="656"/>
      <c r="AC435" s="656"/>
      <c r="AD435" s="656"/>
      <c r="AE435" s="656"/>
      <c r="AF435" s="656"/>
      <c r="AG435" s="656"/>
      <c r="AH435" s="656"/>
      <c r="AI435" s="656"/>
      <c r="AJ435" s="656"/>
    </row>
    <row r="436" spans="1:36" s="163" customFormat="1" x14ac:dyDescent="0.25">
      <c r="A436" s="326" t="s">
        <v>149</v>
      </c>
      <c r="B436" s="327"/>
      <c r="C436" s="328"/>
      <c r="D436" s="320"/>
      <c r="E436" s="320"/>
      <c r="F436" s="268"/>
      <c r="G436" s="269"/>
      <c r="H436" s="518"/>
      <c r="I436" s="196"/>
      <c r="J436" s="196"/>
      <c r="K436" s="196"/>
      <c r="L436" s="196"/>
      <c r="M436" s="196"/>
      <c r="N436" s="196"/>
      <c r="O436" s="196"/>
      <c r="P436" s="173"/>
      <c r="Q436" s="656"/>
      <c r="R436" s="656"/>
      <c r="S436" s="656"/>
      <c r="T436" s="656"/>
      <c r="U436" s="655"/>
      <c r="V436" s="655"/>
      <c r="W436" s="655"/>
      <c r="X436" s="656"/>
      <c r="Y436" s="656"/>
      <c r="Z436" s="656"/>
      <c r="AA436" s="656"/>
      <c r="AB436" s="656"/>
      <c r="AC436" s="656"/>
      <c r="AD436" s="656"/>
      <c r="AE436" s="656"/>
      <c r="AF436" s="656"/>
      <c r="AG436" s="656"/>
      <c r="AH436" s="656"/>
      <c r="AI436" s="656"/>
      <c r="AJ436" s="656"/>
    </row>
    <row r="437" spans="1:36" s="163" customFormat="1" x14ac:dyDescent="0.25">
      <c r="A437" s="343" t="s">
        <v>150</v>
      </c>
      <c r="B437" s="344"/>
      <c r="C437" s="345"/>
      <c r="D437" s="346"/>
      <c r="E437" s="346"/>
      <c r="F437" s="268"/>
      <c r="G437" s="269"/>
      <c r="H437" s="518"/>
      <c r="I437" s="196"/>
      <c r="J437" s="196"/>
      <c r="K437" s="196"/>
      <c r="L437" s="196"/>
      <c r="M437" s="196"/>
      <c r="N437" s="196"/>
      <c r="O437" s="196"/>
      <c r="P437" s="173"/>
      <c r="Q437" s="656"/>
      <c r="R437" s="656"/>
      <c r="S437" s="656"/>
      <c r="T437" s="656"/>
      <c r="U437" s="655"/>
      <c r="V437" s="655"/>
      <c r="W437" s="655"/>
      <c r="X437" s="656"/>
      <c r="Y437" s="656"/>
      <c r="Z437" s="656"/>
      <c r="AA437" s="656"/>
      <c r="AB437" s="656"/>
      <c r="AC437" s="656"/>
      <c r="AD437" s="656"/>
      <c r="AE437" s="656"/>
      <c r="AF437" s="656"/>
      <c r="AG437" s="656"/>
      <c r="AH437" s="656"/>
      <c r="AI437" s="656"/>
      <c r="AJ437" s="656"/>
    </row>
    <row r="438" spans="1:36" s="163" customFormat="1" x14ac:dyDescent="0.25">
      <c r="A438" s="343" t="s">
        <v>142</v>
      </c>
      <c r="B438" s="344"/>
      <c r="C438" s="345"/>
      <c r="D438" s="346"/>
      <c r="E438" s="346"/>
      <c r="F438" s="268"/>
      <c r="G438" s="269"/>
      <c r="H438" s="518"/>
      <c r="I438" s="196"/>
      <c r="J438" s="196"/>
      <c r="K438" s="196"/>
      <c r="L438" s="196"/>
      <c r="M438" s="196"/>
      <c r="N438" s="196"/>
      <c r="O438" s="196"/>
      <c r="P438" s="173"/>
      <c r="Q438" s="656"/>
      <c r="R438" s="656"/>
      <c r="S438" s="656"/>
      <c r="T438" s="656"/>
      <c r="U438" s="655"/>
      <c r="V438" s="655"/>
      <c r="W438" s="655"/>
      <c r="X438" s="656"/>
      <c r="Y438" s="656"/>
      <c r="Z438" s="656"/>
      <c r="AA438" s="656"/>
      <c r="AB438" s="656"/>
      <c r="AC438" s="656"/>
      <c r="AD438" s="656"/>
      <c r="AE438" s="656"/>
      <c r="AF438" s="656"/>
      <c r="AG438" s="656"/>
      <c r="AH438" s="656"/>
      <c r="AI438" s="656"/>
      <c r="AJ438" s="656"/>
    </row>
    <row r="439" spans="1:36" s="163" customFormat="1" x14ac:dyDescent="0.25">
      <c r="A439" s="343"/>
      <c r="B439" s="344"/>
      <c r="C439" s="345"/>
      <c r="D439" s="346"/>
      <c r="E439" s="346"/>
      <c r="F439" s="268"/>
      <c r="G439" s="269"/>
      <c r="H439" s="518"/>
      <c r="I439" s="196"/>
      <c r="J439" s="196"/>
      <c r="K439" s="196"/>
      <c r="L439" s="196"/>
      <c r="M439" s="196"/>
      <c r="N439" s="196"/>
      <c r="O439" s="196"/>
      <c r="P439" s="173"/>
      <c r="Q439" s="656"/>
      <c r="R439" s="656"/>
      <c r="S439" s="656"/>
      <c r="T439" s="656"/>
      <c r="U439" s="655"/>
      <c r="V439" s="655"/>
      <c r="W439" s="655"/>
      <c r="X439" s="656"/>
      <c r="Y439" s="656"/>
      <c r="Z439" s="656"/>
      <c r="AA439" s="656"/>
      <c r="AB439" s="656"/>
      <c r="AC439" s="656"/>
      <c r="AD439" s="656"/>
      <c r="AE439" s="656"/>
      <c r="AF439" s="656"/>
      <c r="AG439" s="656"/>
      <c r="AH439" s="656"/>
      <c r="AI439" s="656"/>
      <c r="AJ439" s="656"/>
    </row>
    <row r="440" spans="1:36" s="163" customFormat="1" ht="15.75" thickBot="1" x14ac:dyDescent="0.3">
      <c r="A440" s="329"/>
      <c r="B440" s="330"/>
      <c r="C440" s="331"/>
      <c r="D440" s="321"/>
      <c r="E440" s="321"/>
      <c r="F440" s="268"/>
      <c r="G440" s="269"/>
      <c r="H440" s="518"/>
      <c r="I440" s="196"/>
      <c r="J440" s="196"/>
      <c r="K440" s="196"/>
      <c r="L440" s="196"/>
      <c r="M440" s="196"/>
      <c r="N440" s="196"/>
      <c r="O440" s="196"/>
      <c r="P440" s="173"/>
      <c r="Q440" s="656"/>
      <c r="R440" s="656"/>
      <c r="S440" s="656"/>
      <c r="T440" s="656"/>
      <c r="U440" s="655"/>
      <c r="V440" s="655"/>
      <c r="W440" s="655"/>
      <c r="X440" s="656"/>
      <c r="Y440" s="656"/>
      <c r="Z440" s="656"/>
      <c r="AA440" s="656"/>
      <c r="AB440" s="656"/>
      <c r="AC440" s="656"/>
      <c r="AD440" s="656"/>
      <c r="AE440" s="656"/>
      <c r="AF440" s="656"/>
      <c r="AG440" s="656"/>
      <c r="AH440" s="656"/>
      <c r="AI440" s="656"/>
      <c r="AJ440" s="656"/>
    </row>
    <row r="441" spans="1:36" ht="15.75" thickBot="1" x14ac:dyDescent="0.3">
      <c r="Q441" s="655"/>
      <c r="R441" s="655"/>
      <c r="S441" s="655"/>
      <c r="T441" s="655"/>
      <c r="U441" s="655"/>
      <c r="V441" s="655"/>
      <c r="W441" s="655"/>
      <c r="X441" s="655"/>
      <c r="Y441" s="655"/>
      <c r="Z441" s="655"/>
      <c r="AA441" s="655"/>
      <c r="AB441" s="655"/>
      <c r="AC441" s="655"/>
      <c r="AD441" s="655"/>
      <c r="AE441" s="655"/>
      <c r="AF441" s="655"/>
      <c r="AG441" s="655"/>
      <c r="AH441" s="655"/>
      <c r="AI441" s="655"/>
      <c r="AJ441" s="655"/>
    </row>
    <row r="442" spans="1:36" ht="15.75" thickBot="1" x14ac:dyDescent="0.3">
      <c r="A442" s="554" t="s">
        <v>205</v>
      </c>
      <c r="B442" s="549"/>
      <c r="C442" s="549"/>
      <c r="D442" s="549"/>
      <c r="E442" s="550"/>
      <c r="F442" s="558"/>
      <c r="Q442" s="655"/>
      <c r="R442" s="655"/>
      <c r="S442" s="655"/>
      <c r="T442" s="655"/>
      <c r="U442" s="655"/>
      <c r="V442" s="655"/>
      <c r="W442" s="655"/>
      <c r="X442" s="655"/>
      <c r="Y442" s="655"/>
      <c r="Z442" s="655"/>
      <c r="AA442" s="655"/>
      <c r="AB442" s="655"/>
      <c r="AC442" s="655"/>
      <c r="AD442" s="655"/>
      <c r="AE442" s="655"/>
      <c r="AF442" s="655"/>
      <c r="AG442" s="655"/>
      <c r="AH442" s="655"/>
      <c r="AI442" s="655"/>
      <c r="AJ442" s="655"/>
    </row>
    <row r="443" spans="1:36" ht="15.75" thickBot="1" x14ac:dyDescent="0.3">
      <c r="A443" s="554" t="s">
        <v>143</v>
      </c>
      <c r="B443" s="549"/>
      <c r="C443" s="550"/>
      <c r="D443" s="551" t="s">
        <v>126</v>
      </c>
      <c r="E443" s="551" t="s">
        <v>144</v>
      </c>
      <c r="Q443" s="655"/>
      <c r="R443" s="655"/>
      <c r="S443" s="655"/>
      <c r="T443" s="655"/>
      <c r="U443" s="655"/>
      <c r="V443" s="655"/>
      <c r="W443" s="655"/>
      <c r="X443" s="655"/>
      <c r="Y443" s="655"/>
      <c r="Z443" s="655"/>
      <c r="AA443" s="655"/>
      <c r="AB443" s="655"/>
      <c r="AC443" s="655"/>
      <c r="AD443" s="655"/>
      <c r="AE443" s="655"/>
      <c r="AF443" s="655"/>
      <c r="AG443" s="655"/>
      <c r="AH443" s="655"/>
      <c r="AI443" s="655"/>
      <c r="AJ443" s="655"/>
    </row>
    <row r="444" spans="1:36" x14ac:dyDescent="0.25">
      <c r="A444" s="332" t="s">
        <v>187</v>
      </c>
      <c r="B444" s="333"/>
      <c r="C444" s="334"/>
      <c r="D444" s="335"/>
      <c r="E444" s="335"/>
      <c r="Q444" s="655"/>
      <c r="R444" s="655"/>
      <c r="S444" s="655"/>
      <c r="T444" s="655"/>
      <c r="U444" s="655"/>
      <c r="V444" s="655"/>
      <c r="W444" s="655"/>
      <c r="X444" s="655"/>
      <c r="Y444" s="655"/>
      <c r="Z444" s="655"/>
      <c r="AA444" s="655"/>
      <c r="AB444" s="655"/>
      <c r="AC444" s="655"/>
      <c r="AD444" s="655"/>
      <c r="AE444" s="655"/>
      <c r="AF444" s="655"/>
      <c r="AG444" s="655"/>
      <c r="AH444" s="655"/>
      <c r="AI444" s="655"/>
      <c r="AJ444" s="655"/>
    </row>
    <row r="445" spans="1:36" x14ac:dyDescent="0.25">
      <c r="A445" s="326" t="s">
        <v>149</v>
      </c>
      <c r="B445" s="327"/>
      <c r="C445" s="328"/>
      <c r="D445" s="320"/>
      <c r="E445" s="320"/>
      <c r="Q445" s="655"/>
      <c r="R445" s="655"/>
      <c r="S445" s="655"/>
      <c r="T445" s="655"/>
      <c r="U445" s="655"/>
      <c r="V445" s="655"/>
      <c r="W445" s="655"/>
      <c r="X445" s="655"/>
      <c r="Y445" s="655"/>
      <c r="Z445" s="655"/>
      <c r="AA445" s="655"/>
      <c r="AB445" s="655"/>
      <c r="AC445" s="655"/>
      <c r="AD445" s="655"/>
      <c r="AE445" s="655"/>
      <c r="AF445" s="655"/>
      <c r="AG445" s="655"/>
      <c r="AH445" s="655"/>
      <c r="AI445" s="655"/>
      <c r="AJ445" s="655"/>
    </row>
    <row r="446" spans="1:36" x14ac:dyDescent="0.25">
      <c r="A446" s="343" t="s">
        <v>151</v>
      </c>
      <c r="B446" s="344"/>
      <c r="C446" s="345"/>
      <c r="D446" s="346"/>
      <c r="E446" s="346"/>
      <c r="Q446" s="655"/>
      <c r="R446" s="655"/>
      <c r="S446" s="655"/>
      <c r="T446" s="655"/>
      <c r="U446" s="655"/>
      <c r="V446" s="655"/>
      <c r="W446" s="655"/>
      <c r="X446" s="655"/>
      <c r="Y446" s="655"/>
      <c r="Z446" s="655"/>
      <c r="AA446" s="655"/>
      <c r="AB446" s="655"/>
      <c r="AC446" s="655"/>
      <c r="AD446" s="655"/>
      <c r="AE446" s="655"/>
      <c r="AF446" s="655"/>
      <c r="AG446" s="655"/>
      <c r="AH446" s="655"/>
      <c r="AI446" s="655"/>
      <c r="AJ446" s="655"/>
    </row>
    <row r="447" spans="1:36" ht="15.75" thickBot="1" x14ac:dyDescent="0.3">
      <c r="A447" s="329"/>
      <c r="B447" s="330"/>
      <c r="C447" s="331"/>
      <c r="D447" s="321"/>
      <c r="E447" s="321"/>
      <c r="Q447" s="655"/>
      <c r="R447" s="655"/>
      <c r="S447" s="655"/>
      <c r="T447" s="655"/>
      <c r="U447" s="655"/>
      <c r="V447" s="655"/>
      <c r="W447" s="655"/>
      <c r="X447" s="655"/>
      <c r="Y447" s="655"/>
      <c r="Z447" s="655"/>
      <c r="AA447" s="655"/>
      <c r="AB447" s="655"/>
      <c r="AC447" s="655"/>
      <c r="AD447" s="655"/>
      <c r="AE447" s="655"/>
      <c r="AF447" s="655"/>
      <c r="AG447" s="655"/>
      <c r="AH447" s="655"/>
      <c r="AI447" s="655"/>
      <c r="AJ447" s="655"/>
    </row>
    <row r="448" spans="1:36" x14ac:dyDescent="0.25">
      <c r="Q448" s="655"/>
      <c r="R448" s="655"/>
      <c r="S448" s="655"/>
      <c r="T448" s="655"/>
      <c r="U448" s="655"/>
      <c r="V448" s="655"/>
      <c r="W448" s="655"/>
      <c r="X448" s="655"/>
      <c r="Y448" s="655"/>
      <c r="Z448" s="655"/>
      <c r="AA448" s="655"/>
      <c r="AB448" s="655"/>
      <c r="AC448" s="655"/>
      <c r="AD448" s="655"/>
      <c r="AE448" s="655"/>
      <c r="AF448" s="655"/>
      <c r="AG448" s="655"/>
      <c r="AH448" s="655"/>
      <c r="AI448" s="655"/>
      <c r="AJ448" s="655"/>
    </row>
    <row r="449" spans="1:36" s="163" customFormat="1" ht="48.75" x14ac:dyDescent="0.25">
      <c r="A449" s="182" t="s">
        <v>206</v>
      </c>
      <c r="B449" s="182" t="s">
        <v>35</v>
      </c>
      <c r="C449" s="182" t="s">
        <v>189</v>
      </c>
      <c r="D449" s="182" t="s">
        <v>207</v>
      </c>
      <c r="E449" s="182" t="s">
        <v>152</v>
      </c>
      <c r="F449" s="182" t="s">
        <v>193</v>
      </c>
      <c r="G449" s="271" t="s">
        <v>97</v>
      </c>
      <c r="H449" s="519" t="s">
        <v>5</v>
      </c>
      <c r="I449" s="271" t="s">
        <v>145</v>
      </c>
      <c r="J449" s="271" t="s">
        <v>190</v>
      </c>
      <c r="K449" s="271" t="s">
        <v>209</v>
      </c>
      <c r="L449" s="271" t="s">
        <v>153</v>
      </c>
      <c r="M449" s="271" t="s">
        <v>191</v>
      </c>
      <c r="N449" s="271"/>
      <c r="O449" s="271"/>
      <c r="P449" s="271"/>
      <c r="Q449" s="686" t="s">
        <v>192</v>
      </c>
      <c r="R449" s="656"/>
      <c r="S449" s="656"/>
      <c r="T449" s="656"/>
      <c r="U449" s="655"/>
      <c r="V449" s="655"/>
      <c r="W449" s="655"/>
      <c r="X449" s="656"/>
      <c r="Y449" s="656"/>
      <c r="Z449" s="656"/>
      <c r="AA449" s="656"/>
      <c r="AB449" s="656"/>
      <c r="AC449" s="656"/>
      <c r="AD449" s="656"/>
      <c r="AE449" s="656"/>
      <c r="AF449" s="656"/>
      <c r="AG449" s="656"/>
      <c r="AH449" s="656"/>
      <c r="AI449" s="656"/>
      <c r="AJ449" s="656"/>
    </row>
    <row r="450" spans="1:36" s="312" customFormat="1" x14ac:dyDescent="0.25">
      <c r="A450" s="338">
        <v>1</v>
      </c>
      <c r="B450" s="338"/>
      <c r="C450" s="338"/>
      <c r="D450" s="341"/>
      <c r="E450" s="338"/>
      <c r="F450" s="338"/>
      <c r="G450" s="338"/>
      <c r="H450" s="520"/>
      <c r="I450" s="339"/>
      <c r="J450" s="339"/>
      <c r="K450" s="338"/>
      <c r="L450" s="349"/>
      <c r="O450" s="338"/>
      <c r="P450" s="338"/>
      <c r="Q450" s="687"/>
      <c r="R450" s="660"/>
      <c r="S450" s="660"/>
      <c r="T450" s="660"/>
      <c r="U450" s="659"/>
      <c r="V450" s="659"/>
      <c r="W450" s="659"/>
      <c r="X450" s="660"/>
      <c r="Y450" s="660"/>
      <c r="Z450" s="660"/>
      <c r="AA450" s="660"/>
      <c r="AB450" s="660"/>
      <c r="AC450" s="660"/>
      <c r="AD450" s="660"/>
      <c r="AE450" s="660"/>
      <c r="AF450" s="660"/>
      <c r="AG450" s="660"/>
      <c r="AH450" s="660"/>
      <c r="AI450" s="660"/>
      <c r="AJ450" s="660"/>
    </row>
    <row r="451" spans="1:36" s="312" customFormat="1" x14ac:dyDescent="0.25">
      <c r="A451" s="338">
        <v>2</v>
      </c>
      <c r="B451" s="338"/>
      <c r="C451" s="338"/>
      <c r="D451" s="341"/>
      <c r="E451" s="338"/>
      <c r="F451" s="338"/>
      <c r="G451" s="338"/>
      <c r="H451" s="520"/>
      <c r="I451" s="339"/>
      <c r="J451" s="339"/>
      <c r="K451" s="338"/>
      <c r="L451" s="349"/>
      <c r="M451" s="338"/>
      <c r="N451" s="338"/>
      <c r="O451" s="338"/>
      <c r="P451" s="338"/>
      <c r="Q451" s="687"/>
      <c r="R451" s="660"/>
      <c r="S451" s="660"/>
      <c r="T451" s="660"/>
      <c r="U451" s="659"/>
      <c r="V451" s="659"/>
      <c r="W451" s="659"/>
      <c r="X451" s="660"/>
      <c r="Y451" s="660"/>
      <c r="Z451" s="660"/>
      <c r="AA451" s="660"/>
      <c r="AB451" s="660"/>
      <c r="AC451" s="660"/>
      <c r="AD451" s="660"/>
      <c r="AE451" s="660"/>
      <c r="AF451" s="660"/>
      <c r="AG451" s="660"/>
      <c r="AH451" s="660"/>
      <c r="AI451" s="660"/>
      <c r="AJ451" s="660"/>
    </row>
    <row r="452" spans="1:36" s="312" customFormat="1" x14ac:dyDescent="0.25">
      <c r="A452" s="338">
        <v>3</v>
      </c>
      <c r="B452" s="338"/>
      <c r="C452" s="338"/>
      <c r="D452" s="341"/>
      <c r="E452" s="338"/>
      <c r="F452" s="338"/>
      <c r="G452" s="338"/>
      <c r="H452" s="520"/>
      <c r="I452" s="339"/>
      <c r="J452" s="339"/>
      <c r="K452" s="338"/>
      <c r="L452" s="342"/>
      <c r="M452" s="338"/>
      <c r="N452" s="338"/>
      <c r="O452" s="338"/>
      <c r="P452" s="338"/>
      <c r="Q452" s="687"/>
      <c r="R452" s="660"/>
      <c r="S452" s="660"/>
      <c r="T452" s="660"/>
      <c r="U452" s="659"/>
      <c r="V452" s="659"/>
      <c r="W452" s="659"/>
      <c r="X452" s="660"/>
      <c r="Y452" s="660"/>
      <c r="Z452" s="660"/>
      <c r="AA452" s="660"/>
      <c r="AB452" s="660"/>
      <c r="AC452" s="660"/>
      <c r="AD452" s="660"/>
      <c r="AE452" s="660"/>
      <c r="AF452" s="660"/>
      <c r="AG452" s="660"/>
      <c r="AH452" s="660"/>
      <c r="AI452" s="660"/>
      <c r="AJ452" s="660"/>
    </row>
    <row r="453" spans="1:36" s="312" customFormat="1" x14ac:dyDescent="0.25">
      <c r="A453" s="338">
        <v>4</v>
      </c>
      <c r="B453" s="338"/>
      <c r="C453" s="338"/>
      <c r="D453" s="341"/>
      <c r="E453" s="338"/>
      <c r="F453" s="338"/>
      <c r="G453" s="338"/>
      <c r="H453" s="520"/>
      <c r="I453" s="339"/>
      <c r="J453" s="339"/>
      <c r="K453" s="338"/>
      <c r="L453" s="342"/>
      <c r="M453" s="338"/>
      <c r="N453" s="338"/>
      <c r="O453" s="338"/>
      <c r="P453" s="338"/>
      <c r="Q453" s="687"/>
      <c r="R453" s="660"/>
      <c r="S453" s="660"/>
      <c r="T453" s="660"/>
      <c r="U453" s="659"/>
      <c r="V453" s="659"/>
      <c r="W453" s="659"/>
      <c r="X453" s="660"/>
      <c r="Y453" s="660"/>
      <c r="Z453" s="660"/>
      <c r="AA453" s="660"/>
      <c r="AB453" s="660"/>
      <c r="AC453" s="660"/>
      <c r="AD453" s="660"/>
      <c r="AE453" s="660"/>
      <c r="AF453" s="660"/>
      <c r="AG453" s="660"/>
      <c r="AH453" s="660"/>
      <c r="AI453" s="660"/>
      <c r="AJ453" s="660"/>
    </row>
    <row r="454" spans="1:36" s="312" customFormat="1" x14ac:dyDescent="0.25">
      <c r="A454" s="338">
        <v>5</v>
      </c>
      <c r="B454" s="338"/>
      <c r="C454" s="338"/>
      <c r="D454" s="341"/>
      <c r="E454" s="338"/>
      <c r="F454" s="338"/>
      <c r="G454" s="338"/>
      <c r="H454" s="520"/>
      <c r="I454" s="339"/>
      <c r="J454" s="339"/>
      <c r="K454" s="338"/>
      <c r="L454" s="342"/>
      <c r="M454" s="338"/>
      <c r="N454" s="338"/>
      <c r="O454" s="338"/>
      <c r="P454" s="338"/>
      <c r="Q454" s="687"/>
      <c r="R454" s="660"/>
      <c r="S454" s="660"/>
      <c r="T454" s="660"/>
      <c r="U454" s="659"/>
      <c r="V454" s="659"/>
      <c r="W454" s="659"/>
      <c r="X454" s="660"/>
      <c r="Y454" s="660"/>
      <c r="Z454" s="660"/>
      <c r="AA454" s="660"/>
      <c r="AB454" s="660"/>
      <c r="AC454" s="660"/>
      <c r="AD454" s="660"/>
      <c r="AE454" s="660"/>
      <c r="AF454" s="660"/>
      <c r="AG454" s="660"/>
      <c r="AH454" s="660"/>
      <c r="AI454" s="660"/>
      <c r="AJ454" s="660"/>
    </row>
    <row r="455" spans="1:36" s="312" customFormat="1" x14ac:dyDescent="0.25">
      <c r="A455" s="338">
        <v>6</v>
      </c>
      <c r="B455" s="338"/>
      <c r="C455" s="338"/>
      <c r="D455" s="341"/>
      <c r="E455" s="338"/>
      <c r="F455" s="338"/>
      <c r="G455" s="338"/>
      <c r="H455" s="520"/>
      <c r="I455" s="339"/>
      <c r="J455" s="339"/>
      <c r="K455" s="338"/>
      <c r="L455" s="342"/>
      <c r="M455" s="338"/>
      <c r="N455" s="338"/>
      <c r="O455" s="338"/>
      <c r="P455" s="338"/>
      <c r="Q455" s="689"/>
      <c r="R455" s="660"/>
      <c r="S455" s="660"/>
      <c r="T455" s="660"/>
      <c r="U455" s="659"/>
      <c r="V455" s="659"/>
      <c r="W455" s="659"/>
      <c r="X455" s="660"/>
      <c r="Y455" s="660"/>
      <c r="Z455" s="660"/>
      <c r="AA455" s="660"/>
      <c r="AB455" s="660"/>
      <c r="AC455" s="660"/>
      <c r="AD455" s="660"/>
      <c r="AE455" s="660"/>
      <c r="AF455" s="660"/>
      <c r="AG455" s="660"/>
      <c r="AH455" s="660"/>
      <c r="AI455" s="660"/>
      <c r="AJ455" s="660"/>
    </row>
    <row r="456" spans="1:36" s="312" customFormat="1" x14ac:dyDescent="0.25">
      <c r="A456" s="338">
        <v>7</v>
      </c>
      <c r="B456" s="338"/>
      <c r="C456" s="338"/>
      <c r="D456" s="341"/>
      <c r="E456" s="338"/>
      <c r="F456" s="338"/>
      <c r="G456" s="338"/>
      <c r="H456" s="520"/>
      <c r="I456" s="339"/>
      <c r="J456" s="339"/>
      <c r="K456" s="338"/>
      <c r="L456" s="342"/>
      <c r="M456" s="338"/>
      <c r="N456" s="338"/>
      <c r="O456" s="338"/>
      <c r="P456" s="338"/>
      <c r="Q456" s="687"/>
      <c r="R456" s="660"/>
      <c r="S456" s="660"/>
      <c r="T456" s="660"/>
      <c r="U456" s="659"/>
      <c r="V456" s="659"/>
      <c r="W456" s="659"/>
      <c r="X456" s="660"/>
      <c r="Y456" s="660"/>
      <c r="Z456" s="660"/>
      <c r="AA456" s="660"/>
      <c r="AB456" s="660"/>
      <c r="AC456" s="660"/>
      <c r="AD456" s="660"/>
      <c r="AE456" s="660"/>
      <c r="AF456" s="660"/>
      <c r="AG456" s="660"/>
      <c r="AH456" s="660"/>
      <c r="AI456" s="660"/>
      <c r="AJ456" s="660"/>
    </row>
    <row r="457" spans="1:36" s="312" customFormat="1" x14ac:dyDescent="0.25">
      <c r="A457" s="338">
        <v>8</v>
      </c>
      <c r="B457" s="338"/>
      <c r="C457" s="338"/>
      <c r="D457" s="341"/>
      <c r="E457" s="338"/>
      <c r="F457" s="338"/>
      <c r="G457" s="338"/>
      <c r="H457" s="520"/>
      <c r="I457" s="339"/>
      <c r="J457" s="339"/>
      <c r="K457" s="338"/>
      <c r="L457" s="342"/>
      <c r="M457" s="338"/>
      <c r="N457" s="338"/>
      <c r="O457" s="338"/>
      <c r="P457" s="338"/>
      <c r="Q457" s="687"/>
      <c r="R457" s="660"/>
      <c r="S457" s="660"/>
      <c r="T457" s="660"/>
      <c r="U457" s="659"/>
      <c r="V457" s="659"/>
      <c r="W457" s="659"/>
      <c r="X457" s="660"/>
      <c r="Y457" s="660"/>
      <c r="Z457" s="660"/>
      <c r="AA457" s="660"/>
      <c r="AB457" s="660"/>
      <c r="AC457" s="660"/>
      <c r="AD457" s="660"/>
      <c r="AE457" s="660"/>
      <c r="AF457" s="660"/>
      <c r="AG457" s="660"/>
      <c r="AH457" s="660"/>
      <c r="AI457" s="660"/>
      <c r="AJ457" s="660"/>
    </row>
    <row r="458" spans="1:36" s="312" customFormat="1" x14ac:dyDescent="0.25">
      <c r="A458" s="338">
        <v>9</v>
      </c>
      <c r="B458" s="338"/>
      <c r="C458" s="338"/>
      <c r="D458" s="341"/>
      <c r="E458" s="338"/>
      <c r="F458" s="338"/>
      <c r="G458" s="338"/>
      <c r="H458" s="520"/>
      <c r="I458" s="339"/>
      <c r="J458" s="339"/>
      <c r="K458" s="338"/>
      <c r="L458" s="342"/>
      <c r="M458" s="338"/>
      <c r="N458" s="338"/>
      <c r="O458" s="338"/>
      <c r="P458" s="338"/>
      <c r="Q458" s="687"/>
      <c r="R458" s="660"/>
      <c r="S458" s="660"/>
      <c r="T458" s="660"/>
      <c r="U458" s="659"/>
      <c r="V458" s="659"/>
      <c r="W458" s="659"/>
      <c r="X458" s="660"/>
      <c r="Y458" s="660"/>
      <c r="Z458" s="660"/>
      <c r="AA458" s="660"/>
      <c r="AB458" s="660"/>
      <c r="AC458" s="660"/>
      <c r="AD458" s="660"/>
      <c r="AE458" s="660"/>
      <c r="AF458" s="660"/>
      <c r="AG458" s="660"/>
      <c r="AH458" s="660"/>
      <c r="AI458" s="660"/>
      <c r="AJ458" s="660"/>
    </row>
    <row r="459" spans="1:36" s="312" customFormat="1" x14ac:dyDescent="0.25">
      <c r="A459" s="338">
        <v>10</v>
      </c>
      <c r="B459" s="338"/>
      <c r="C459" s="338"/>
      <c r="D459" s="341"/>
      <c r="E459" s="338"/>
      <c r="F459" s="338"/>
      <c r="G459" s="338"/>
      <c r="H459" s="520"/>
      <c r="I459" s="339"/>
      <c r="J459" s="339"/>
      <c r="K459" s="338"/>
      <c r="L459" s="342"/>
      <c r="M459" s="338"/>
      <c r="N459" s="338"/>
      <c r="O459" s="338"/>
      <c r="P459" s="338"/>
      <c r="Q459" s="687"/>
      <c r="R459" s="660"/>
      <c r="S459" s="660"/>
      <c r="T459" s="660"/>
      <c r="U459" s="659"/>
      <c r="V459" s="659"/>
      <c r="W459" s="659"/>
      <c r="X459" s="660"/>
      <c r="Y459" s="660"/>
      <c r="Z459" s="660"/>
      <c r="AA459" s="660"/>
      <c r="AB459" s="660"/>
      <c r="AC459" s="660"/>
      <c r="AD459" s="660"/>
      <c r="AE459" s="660"/>
      <c r="AF459" s="660"/>
      <c r="AG459" s="660"/>
      <c r="AH459" s="660"/>
      <c r="AI459" s="660"/>
      <c r="AJ459" s="660"/>
    </row>
    <row r="460" spans="1:36" s="312" customFormat="1" x14ac:dyDescent="0.25">
      <c r="A460" s="338">
        <v>11</v>
      </c>
      <c r="B460" s="338"/>
      <c r="C460" s="338"/>
      <c r="D460" s="341"/>
      <c r="E460" s="338"/>
      <c r="F460" s="338"/>
      <c r="G460" s="338"/>
      <c r="H460" s="520"/>
      <c r="I460" s="339"/>
      <c r="J460" s="339"/>
      <c r="K460" s="338"/>
      <c r="L460" s="342"/>
      <c r="M460" s="338"/>
      <c r="N460" s="338"/>
      <c r="O460" s="338"/>
      <c r="P460" s="338"/>
      <c r="Q460" s="687"/>
      <c r="R460" s="660"/>
      <c r="S460" s="660"/>
      <c r="T460" s="660"/>
      <c r="U460" s="659"/>
      <c r="V460" s="659"/>
      <c r="W460" s="659"/>
      <c r="X460" s="660"/>
      <c r="Y460" s="660"/>
      <c r="Z460" s="660"/>
      <c r="AA460" s="660"/>
      <c r="AB460" s="660"/>
      <c r="AC460" s="660"/>
      <c r="AD460" s="660"/>
      <c r="AE460" s="660"/>
      <c r="AF460" s="660"/>
      <c r="AG460" s="660"/>
      <c r="AH460" s="660"/>
      <c r="AI460" s="660"/>
      <c r="AJ460" s="660"/>
    </row>
    <row r="461" spans="1:36" s="312" customFormat="1" x14ac:dyDescent="0.25">
      <c r="A461" s="338">
        <v>12</v>
      </c>
      <c r="B461" s="338"/>
      <c r="C461" s="338"/>
      <c r="D461" s="341"/>
      <c r="E461" s="338"/>
      <c r="F461" s="338"/>
      <c r="G461" s="338"/>
      <c r="H461" s="520"/>
      <c r="I461" s="339"/>
      <c r="J461" s="339"/>
      <c r="K461" s="338"/>
      <c r="L461" s="342"/>
      <c r="M461" s="338"/>
      <c r="N461" s="338"/>
      <c r="O461" s="338"/>
      <c r="P461" s="338"/>
      <c r="Q461" s="687"/>
      <c r="R461" s="660"/>
      <c r="S461" s="660"/>
      <c r="T461" s="660"/>
      <c r="U461" s="659"/>
      <c r="V461" s="659"/>
      <c r="W461" s="659"/>
      <c r="X461" s="660"/>
      <c r="Y461" s="660"/>
      <c r="Z461" s="660"/>
      <c r="AA461" s="660"/>
      <c r="AB461" s="660"/>
      <c r="AC461" s="660"/>
      <c r="AD461" s="660"/>
      <c r="AE461" s="660"/>
      <c r="AF461" s="660"/>
      <c r="AG461" s="660"/>
      <c r="AH461" s="660"/>
      <c r="AI461" s="660"/>
      <c r="AJ461" s="660"/>
    </row>
    <row r="462" spans="1:36" s="312" customFormat="1" x14ac:dyDescent="0.25">
      <c r="A462" s="338">
        <v>13</v>
      </c>
      <c r="B462" s="338"/>
      <c r="C462" s="338"/>
      <c r="D462" s="341"/>
      <c r="E462" s="338"/>
      <c r="F462" s="338"/>
      <c r="G462" s="338"/>
      <c r="H462" s="520"/>
      <c r="I462" s="339"/>
      <c r="J462" s="339"/>
      <c r="K462" s="338"/>
      <c r="L462" s="342"/>
      <c r="M462" s="338"/>
      <c r="N462" s="338"/>
      <c r="O462" s="338"/>
      <c r="P462" s="338"/>
      <c r="Q462" s="687"/>
      <c r="R462" s="660"/>
      <c r="S462" s="660"/>
      <c r="T462" s="660"/>
      <c r="U462" s="659"/>
      <c r="V462" s="659"/>
      <c r="W462" s="659"/>
      <c r="X462" s="660"/>
      <c r="Y462" s="660"/>
      <c r="Z462" s="660"/>
      <c r="AA462" s="660"/>
      <c r="AB462" s="660"/>
      <c r="AC462" s="660"/>
      <c r="AD462" s="660"/>
      <c r="AE462" s="660"/>
      <c r="AF462" s="660"/>
      <c r="AG462" s="660"/>
      <c r="AH462" s="660"/>
      <c r="AI462" s="660"/>
      <c r="AJ462" s="660"/>
    </row>
    <row r="463" spans="1:36" s="312" customFormat="1" x14ac:dyDescent="0.25">
      <c r="A463" s="338">
        <v>14</v>
      </c>
      <c r="B463" s="338"/>
      <c r="C463" s="338"/>
      <c r="D463" s="341"/>
      <c r="E463" s="338"/>
      <c r="F463" s="338"/>
      <c r="G463" s="338"/>
      <c r="H463" s="520"/>
      <c r="I463" s="339"/>
      <c r="J463" s="339"/>
      <c r="K463" s="338"/>
      <c r="L463" s="342"/>
      <c r="M463" s="338"/>
      <c r="N463" s="338"/>
      <c r="O463" s="338"/>
      <c r="P463" s="338"/>
      <c r="Q463" s="689"/>
      <c r="R463" s="660"/>
      <c r="S463" s="660"/>
      <c r="T463" s="660"/>
      <c r="U463" s="659"/>
      <c r="V463" s="659"/>
      <c r="W463" s="659"/>
      <c r="X463" s="660"/>
      <c r="Y463" s="660"/>
      <c r="Z463" s="660"/>
      <c r="AA463" s="660"/>
      <c r="AB463" s="660"/>
      <c r="AC463" s="660"/>
      <c r="AD463" s="660"/>
      <c r="AE463" s="660"/>
      <c r="AF463" s="660"/>
      <c r="AG463" s="660"/>
      <c r="AH463" s="660"/>
      <c r="AI463" s="660"/>
      <c r="AJ463" s="660"/>
    </row>
    <row r="464" spans="1:36" s="312" customFormat="1" x14ac:dyDescent="0.25">
      <c r="A464" s="338"/>
      <c r="B464" s="338"/>
      <c r="C464" s="338"/>
      <c r="D464" s="341"/>
      <c r="E464" s="338"/>
      <c r="F464" s="338"/>
      <c r="G464" s="338"/>
      <c r="H464" s="520"/>
      <c r="I464" s="339"/>
      <c r="J464" s="339"/>
      <c r="K464" s="338"/>
      <c r="L464" s="342"/>
      <c r="M464" s="338"/>
      <c r="N464" s="338"/>
      <c r="O464" s="338"/>
      <c r="P464" s="338"/>
      <c r="Q464" s="689"/>
      <c r="R464" s="660"/>
      <c r="S464" s="660"/>
      <c r="T464" s="660"/>
      <c r="U464" s="659"/>
      <c r="V464" s="659"/>
      <c r="W464" s="659"/>
      <c r="X464" s="660"/>
      <c r="Y464" s="660"/>
      <c r="Z464" s="660"/>
      <c r="AA464" s="660"/>
      <c r="AB464" s="660"/>
      <c r="AC464" s="660"/>
      <c r="AD464" s="660"/>
      <c r="AE464" s="660"/>
      <c r="AF464" s="660"/>
      <c r="AG464" s="660"/>
      <c r="AH464" s="660"/>
      <c r="AI464" s="660"/>
      <c r="AJ464" s="660"/>
    </row>
    <row r="465" spans="1:36" s="312" customFormat="1" x14ac:dyDescent="0.25">
      <c r="A465" s="338"/>
      <c r="B465" s="338"/>
      <c r="C465" s="338"/>
      <c r="D465" s="338"/>
      <c r="E465" s="338"/>
      <c r="F465" s="338"/>
      <c r="G465" s="338"/>
      <c r="H465" s="522"/>
      <c r="I465" s="348"/>
      <c r="J465" s="348" t="s">
        <v>210</v>
      </c>
      <c r="K465" s="338">
        <f>SUM(K450:K458)</f>
        <v>0</v>
      </c>
      <c r="L465" s="338"/>
      <c r="M465" s="338"/>
      <c r="N465" s="338"/>
      <c r="O465" s="338"/>
      <c r="P465" s="338"/>
      <c r="Q465" s="660"/>
      <c r="R465" s="660"/>
      <c r="S465" s="660"/>
      <c r="T465" s="660"/>
      <c r="U465" s="659"/>
      <c r="V465" s="659"/>
      <c r="W465" s="659"/>
      <c r="X465" s="660"/>
      <c r="Y465" s="660"/>
      <c r="Z465" s="660"/>
      <c r="AA465" s="660"/>
      <c r="AB465" s="660"/>
      <c r="AC465" s="660"/>
      <c r="AD465" s="660"/>
      <c r="AE465" s="660"/>
      <c r="AF465" s="660"/>
      <c r="AG465" s="660"/>
      <c r="AH465" s="660"/>
      <c r="AI465" s="660"/>
      <c r="AJ465" s="660"/>
    </row>
    <row r="466" spans="1:36" ht="15.75" thickBot="1" x14ac:dyDescent="0.3">
      <c r="Q466" s="655"/>
      <c r="R466" s="655"/>
      <c r="S466" s="655"/>
      <c r="T466" s="655"/>
      <c r="U466" s="655"/>
      <c r="V466" s="655"/>
      <c r="W466" s="655"/>
      <c r="X466" s="655"/>
      <c r="Y466" s="655"/>
      <c r="Z466" s="655"/>
      <c r="AA466" s="655"/>
      <c r="AB466" s="655"/>
      <c r="AC466" s="655"/>
      <c r="AD466" s="655"/>
      <c r="AE466" s="655"/>
      <c r="AF466" s="655"/>
      <c r="AG466" s="655"/>
      <c r="AH466" s="655"/>
      <c r="AI466" s="655"/>
      <c r="AJ466" s="655"/>
    </row>
    <row r="467" spans="1:36" ht="15.75" thickBot="1" x14ac:dyDescent="0.3">
      <c r="A467" s="554" t="s">
        <v>298</v>
      </c>
      <c r="B467" s="549"/>
      <c r="C467" s="549"/>
      <c r="D467" s="549"/>
      <c r="E467" s="550"/>
      <c r="Q467" s="655"/>
      <c r="R467" s="655"/>
      <c r="S467" s="655"/>
      <c r="T467" s="655"/>
      <c r="U467" s="655"/>
      <c r="V467" s="655"/>
      <c r="W467" s="655"/>
      <c r="X467" s="655"/>
      <c r="Y467" s="655"/>
      <c r="Z467" s="655"/>
      <c r="AA467" s="655"/>
      <c r="AB467" s="655"/>
      <c r="AC467" s="655"/>
      <c r="AD467" s="655"/>
      <c r="AE467" s="655"/>
      <c r="AF467" s="655"/>
      <c r="AG467" s="655"/>
      <c r="AH467" s="655"/>
      <c r="AI467" s="655"/>
      <c r="AJ467" s="655"/>
    </row>
    <row r="468" spans="1:36" ht="15.75" thickBot="1" x14ac:dyDescent="0.3">
      <c r="A468" s="554" t="s">
        <v>143</v>
      </c>
      <c r="B468" s="549"/>
      <c r="C468" s="550"/>
      <c r="D468" s="551" t="s">
        <v>126</v>
      </c>
      <c r="E468" s="551" t="s">
        <v>144</v>
      </c>
      <c r="Q468" s="655"/>
      <c r="R468" s="655"/>
      <c r="S468" s="655"/>
      <c r="T468" s="655"/>
      <c r="U468" s="655"/>
      <c r="V468" s="655"/>
      <c r="W468" s="655"/>
      <c r="X468" s="655"/>
      <c r="Y468" s="655"/>
      <c r="Z468" s="655"/>
      <c r="AA468" s="655"/>
      <c r="AB468" s="655"/>
      <c r="AC468" s="655"/>
      <c r="AD468" s="655"/>
      <c r="AE468" s="655"/>
      <c r="AF468" s="655"/>
      <c r="AG468" s="655"/>
      <c r="AH468" s="655"/>
      <c r="AI468" s="655"/>
      <c r="AJ468" s="655"/>
    </row>
    <row r="469" spans="1:36" x14ac:dyDescent="0.25">
      <c r="A469" s="332" t="s">
        <v>187</v>
      </c>
      <c r="B469" s="333"/>
      <c r="C469" s="334"/>
      <c r="D469" s="335"/>
      <c r="E469" s="335"/>
      <c r="Q469" s="655"/>
      <c r="R469" s="655"/>
      <c r="S469" s="655"/>
      <c r="T469" s="655"/>
      <c r="U469" s="655"/>
      <c r="V469" s="655"/>
      <c r="W469" s="655"/>
      <c r="X469" s="655"/>
      <c r="Y469" s="655"/>
      <c r="Z469" s="655"/>
      <c r="AA469" s="655"/>
      <c r="AB469" s="655"/>
      <c r="AC469" s="655"/>
      <c r="AD469" s="655"/>
      <c r="AE469" s="655"/>
      <c r="AF469" s="655"/>
      <c r="AG469" s="655"/>
      <c r="AH469" s="655"/>
      <c r="AI469" s="655"/>
      <c r="AJ469" s="655"/>
    </row>
    <row r="470" spans="1:36" x14ac:dyDescent="0.25">
      <c r="A470" s="326" t="s">
        <v>149</v>
      </c>
      <c r="B470" s="327"/>
      <c r="C470" s="328"/>
      <c r="D470" s="320"/>
      <c r="E470" s="320"/>
      <c r="Q470" s="655"/>
      <c r="R470" s="655"/>
      <c r="S470" s="655"/>
      <c r="T470" s="655"/>
      <c r="U470" s="655"/>
      <c r="V470" s="655"/>
      <c r="W470" s="655"/>
      <c r="X470" s="655"/>
      <c r="Y470" s="655"/>
      <c r="Z470" s="655"/>
      <c r="AA470" s="655"/>
      <c r="AB470" s="655"/>
      <c r="AC470" s="655"/>
      <c r="AD470" s="655"/>
      <c r="AE470" s="655"/>
      <c r="AF470" s="655"/>
      <c r="AG470" s="655"/>
      <c r="AH470" s="655"/>
      <c r="AI470" s="655"/>
      <c r="AJ470" s="655"/>
    </row>
    <row r="471" spans="1:36" x14ac:dyDescent="0.25">
      <c r="A471" s="343" t="s">
        <v>151</v>
      </c>
      <c r="B471" s="344"/>
      <c r="C471" s="345"/>
      <c r="D471" s="346"/>
      <c r="E471" s="346"/>
      <c r="Q471" s="655"/>
      <c r="R471" s="655"/>
      <c r="S471" s="655"/>
      <c r="T471" s="655"/>
      <c r="U471" s="655"/>
      <c r="V471" s="655"/>
      <c r="W471" s="655"/>
      <c r="X471" s="655"/>
      <c r="Y471" s="655"/>
      <c r="Z471" s="655"/>
      <c r="AA471" s="655"/>
      <c r="AB471" s="655"/>
      <c r="AC471" s="655"/>
      <c r="AD471" s="655"/>
      <c r="AE471" s="655"/>
      <c r="AF471" s="655"/>
      <c r="AG471" s="655"/>
      <c r="AH471" s="655"/>
      <c r="AI471" s="655"/>
      <c r="AJ471" s="655"/>
    </row>
    <row r="472" spans="1:36" ht="15.75" thickBot="1" x14ac:dyDescent="0.3">
      <c r="A472" s="329" t="s">
        <v>142</v>
      </c>
      <c r="B472" s="330"/>
      <c r="C472" s="331"/>
      <c r="D472" s="321"/>
      <c r="E472" s="321"/>
      <c r="Q472" s="655"/>
      <c r="R472" s="655"/>
      <c r="S472" s="655"/>
      <c r="T472" s="655"/>
      <c r="U472" s="655"/>
      <c r="V472" s="655"/>
      <c r="W472" s="655"/>
      <c r="X472" s="655"/>
      <c r="Y472" s="655"/>
      <c r="Z472" s="655"/>
      <c r="AA472" s="655"/>
      <c r="AB472" s="655"/>
      <c r="AC472" s="655"/>
      <c r="AD472" s="655"/>
      <c r="AE472" s="655"/>
      <c r="AF472" s="655"/>
      <c r="AG472" s="655"/>
      <c r="AH472" s="655"/>
      <c r="AI472" s="655"/>
      <c r="AJ472" s="655"/>
    </row>
    <row r="473" spans="1:36" x14ac:dyDescent="0.25">
      <c r="Q473" s="655"/>
      <c r="R473" s="655"/>
      <c r="S473" s="655"/>
      <c r="T473" s="655"/>
      <c r="U473" s="655"/>
      <c r="V473" s="655"/>
      <c r="W473" s="655"/>
      <c r="X473" s="655"/>
      <c r="Y473" s="655"/>
      <c r="Z473" s="655"/>
      <c r="AA473" s="655"/>
      <c r="AB473" s="655"/>
      <c r="AC473" s="655"/>
      <c r="AD473" s="655"/>
      <c r="AE473" s="655"/>
      <c r="AF473" s="655"/>
      <c r="AG473" s="655"/>
      <c r="AH473" s="655"/>
      <c r="AI473" s="655"/>
      <c r="AJ473" s="655"/>
    </row>
    <row r="474" spans="1:36" s="163" customFormat="1" ht="48.75" x14ac:dyDescent="0.25">
      <c r="A474" s="555" t="s">
        <v>206</v>
      </c>
      <c r="B474" s="555" t="s">
        <v>35</v>
      </c>
      <c r="C474" s="555" t="s">
        <v>189</v>
      </c>
      <c r="D474" s="555" t="s">
        <v>207</v>
      </c>
      <c r="E474" s="555" t="s">
        <v>194</v>
      </c>
      <c r="F474" s="555" t="s">
        <v>154</v>
      </c>
      <c r="G474" s="557" t="s">
        <v>97</v>
      </c>
      <c r="H474" s="556" t="s">
        <v>5</v>
      </c>
      <c r="I474" s="557" t="s">
        <v>145</v>
      </c>
      <c r="J474" s="557" t="s">
        <v>190</v>
      </c>
      <c r="K474" s="557" t="s">
        <v>211</v>
      </c>
      <c r="L474" s="557" t="s">
        <v>153</v>
      </c>
      <c r="M474" s="557" t="s">
        <v>191</v>
      </c>
      <c r="N474" s="557"/>
      <c r="O474" s="557"/>
      <c r="P474" s="557"/>
      <c r="Q474" s="691" t="s">
        <v>192</v>
      </c>
      <c r="R474" s="656"/>
      <c r="S474" s="656"/>
      <c r="T474" s="656"/>
      <c r="U474" s="655"/>
      <c r="V474" s="655"/>
      <c r="W474" s="655"/>
      <c r="X474" s="656"/>
      <c r="Y474" s="656"/>
      <c r="Z474" s="656"/>
      <c r="AA474" s="656"/>
      <c r="AB474" s="656"/>
      <c r="AC474" s="656"/>
      <c r="AD474" s="656"/>
      <c r="AE474" s="656"/>
      <c r="AF474" s="656"/>
      <c r="AG474" s="656"/>
      <c r="AH474" s="656"/>
      <c r="AI474" s="656"/>
      <c r="AJ474" s="656"/>
    </row>
    <row r="475" spans="1:36" s="312" customFormat="1" x14ac:dyDescent="0.25">
      <c r="A475" s="338">
        <v>1</v>
      </c>
      <c r="B475" s="338"/>
      <c r="C475" s="338"/>
      <c r="D475" s="349"/>
      <c r="E475" s="338"/>
      <c r="F475" s="338"/>
      <c r="G475" s="338"/>
      <c r="H475" s="520"/>
      <c r="I475" s="339"/>
      <c r="J475" s="339"/>
      <c r="K475" s="338"/>
      <c r="L475" s="349"/>
      <c r="O475" s="338"/>
      <c r="P475" s="338"/>
      <c r="Q475" s="687"/>
      <c r="R475" s="660"/>
      <c r="S475" s="660"/>
      <c r="T475" s="660"/>
      <c r="U475" s="659"/>
      <c r="V475" s="659"/>
      <c r="W475" s="659"/>
      <c r="X475" s="660"/>
      <c r="Y475" s="660"/>
      <c r="Z475" s="660"/>
      <c r="AA475" s="660"/>
      <c r="AB475" s="660"/>
      <c r="AC475" s="660"/>
      <c r="AD475" s="660"/>
      <c r="AE475" s="660"/>
      <c r="AF475" s="660"/>
      <c r="AG475" s="660"/>
      <c r="AH475" s="660"/>
      <c r="AI475" s="660"/>
      <c r="AJ475" s="660"/>
    </row>
    <row r="476" spans="1:36" s="312" customFormat="1" x14ac:dyDescent="0.25">
      <c r="A476" s="338"/>
      <c r="B476" s="338"/>
      <c r="C476" s="338"/>
      <c r="D476" s="349"/>
      <c r="E476" s="338"/>
      <c r="F476" s="338"/>
      <c r="G476" s="338"/>
      <c r="H476" s="520"/>
      <c r="I476" s="339"/>
      <c r="J476" s="339"/>
      <c r="K476" s="338"/>
      <c r="L476" s="349"/>
      <c r="M476" s="338"/>
      <c r="N476" s="338"/>
      <c r="O476" s="338"/>
      <c r="P476" s="338"/>
      <c r="Q476" s="687"/>
      <c r="R476" s="660"/>
      <c r="S476" s="660"/>
      <c r="T476" s="660"/>
      <c r="U476" s="659"/>
      <c r="V476" s="659"/>
      <c r="W476" s="659"/>
      <c r="X476" s="660"/>
      <c r="Y476" s="660"/>
      <c r="Z476" s="660"/>
      <c r="AA476" s="660"/>
      <c r="AB476" s="660"/>
      <c r="AC476" s="660"/>
      <c r="AD476" s="660"/>
      <c r="AE476" s="660"/>
      <c r="AF476" s="660"/>
      <c r="AG476" s="660"/>
      <c r="AH476" s="660"/>
      <c r="AI476" s="660"/>
      <c r="AJ476" s="660"/>
    </row>
    <row r="477" spans="1:36" s="312" customFormat="1" x14ac:dyDescent="0.25">
      <c r="A477" s="338"/>
      <c r="B477" s="338"/>
      <c r="C477" s="338"/>
      <c r="D477" s="349"/>
      <c r="E477" s="338"/>
      <c r="F477" s="338"/>
      <c r="G477" s="338"/>
      <c r="H477" s="520"/>
      <c r="I477" s="339"/>
      <c r="J477" s="339"/>
      <c r="K477" s="338"/>
      <c r="L477" s="349"/>
      <c r="M477" s="338"/>
      <c r="N477" s="338"/>
      <c r="O477" s="338"/>
      <c r="P477" s="338"/>
      <c r="Q477" s="689"/>
      <c r="R477" s="660"/>
      <c r="S477" s="660"/>
      <c r="T477" s="660"/>
      <c r="U477" s="659"/>
      <c r="V477" s="659"/>
      <c r="W477" s="659"/>
      <c r="X477" s="660"/>
      <c r="Y477" s="660"/>
      <c r="Z477" s="660"/>
      <c r="AA477" s="660"/>
      <c r="AB477" s="660"/>
      <c r="AC477" s="660"/>
      <c r="AD477" s="660"/>
      <c r="AE477" s="660"/>
      <c r="AF477" s="660"/>
      <c r="AG477" s="660"/>
      <c r="AH477" s="660"/>
      <c r="AI477" s="660"/>
      <c r="AJ477" s="660"/>
    </row>
    <row r="478" spans="1:36" s="312" customFormat="1" x14ac:dyDescent="0.25">
      <c r="A478" s="338"/>
      <c r="B478" s="338"/>
      <c r="C478" s="338"/>
      <c r="D478" s="338"/>
      <c r="E478" s="338"/>
      <c r="F478" s="338"/>
      <c r="G478" s="338"/>
      <c r="H478" s="522"/>
      <c r="I478" s="348"/>
      <c r="J478" s="348" t="s">
        <v>210</v>
      </c>
      <c r="K478" s="338">
        <f>SUM(K475:K477)</f>
        <v>0</v>
      </c>
      <c r="L478" s="338"/>
      <c r="M478" s="338"/>
      <c r="N478" s="338"/>
      <c r="O478" s="338"/>
      <c r="P478" s="338"/>
      <c r="Q478" s="660"/>
      <c r="R478" s="660"/>
      <c r="S478" s="660"/>
      <c r="T478" s="660"/>
      <c r="U478" s="659"/>
      <c r="V478" s="659"/>
      <c r="W478" s="659"/>
      <c r="X478" s="660"/>
      <c r="Y478" s="660"/>
      <c r="Z478" s="660"/>
      <c r="AA478" s="660"/>
      <c r="AB478" s="660"/>
      <c r="AC478" s="660"/>
      <c r="AD478" s="660"/>
      <c r="AE478" s="660"/>
      <c r="AF478" s="660"/>
      <c r="AG478" s="660"/>
      <c r="AH478" s="660"/>
      <c r="AI478" s="660"/>
      <c r="AJ478" s="660"/>
    </row>
    <row r="479" spans="1:36" ht="15.75" thickBot="1" x14ac:dyDescent="0.3">
      <c r="Q479" s="655"/>
      <c r="R479" s="655"/>
      <c r="S479" s="655"/>
      <c r="T479" s="655"/>
      <c r="U479" s="655"/>
      <c r="V479" s="655"/>
      <c r="W479" s="655"/>
      <c r="X479" s="655"/>
      <c r="Y479" s="655"/>
      <c r="Z479" s="655"/>
      <c r="AA479" s="655"/>
      <c r="AB479" s="655"/>
      <c r="AC479" s="655"/>
      <c r="AD479" s="655"/>
      <c r="AE479" s="655"/>
      <c r="AF479" s="655"/>
      <c r="AG479" s="655"/>
      <c r="AH479" s="655"/>
      <c r="AI479" s="655"/>
      <c r="AJ479" s="655"/>
    </row>
    <row r="480" spans="1:36" ht="15.75" thickBot="1" x14ac:dyDescent="0.3">
      <c r="A480" s="554" t="s">
        <v>301</v>
      </c>
      <c r="B480" s="549"/>
      <c r="C480" s="549"/>
      <c r="D480" s="549"/>
      <c r="E480" s="550"/>
      <c r="Q480" s="655"/>
      <c r="R480" s="655"/>
      <c r="S480" s="655"/>
      <c r="T480" s="655"/>
      <c r="U480" s="655"/>
      <c r="V480" s="655"/>
      <c r="W480" s="655"/>
      <c r="X480" s="655"/>
      <c r="Y480" s="655"/>
      <c r="Z480" s="655"/>
      <c r="AA480" s="655"/>
      <c r="AB480" s="655"/>
      <c r="AC480" s="655"/>
      <c r="AD480" s="655"/>
      <c r="AE480" s="655"/>
      <c r="AF480" s="655"/>
      <c r="AG480" s="655"/>
      <c r="AH480" s="655"/>
      <c r="AI480" s="655"/>
      <c r="AJ480" s="655"/>
    </row>
    <row r="481" spans="1:36" ht="15.75" thickBot="1" x14ac:dyDescent="0.3">
      <c r="A481" s="554" t="s">
        <v>143</v>
      </c>
      <c r="B481" s="549"/>
      <c r="C481" s="550"/>
      <c r="D481" s="551" t="s">
        <v>126</v>
      </c>
      <c r="E481" s="551" t="s">
        <v>144</v>
      </c>
      <c r="Q481" s="655"/>
      <c r="R481" s="655"/>
      <c r="S481" s="655"/>
      <c r="T481" s="655"/>
      <c r="U481" s="655"/>
      <c r="V481" s="655"/>
      <c r="W481" s="655"/>
      <c r="X481" s="655"/>
      <c r="Y481" s="655"/>
      <c r="Z481" s="655"/>
      <c r="AA481" s="655"/>
      <c r="AB481" s="655"/>
      <c r="AC481" s="655"/>
      <c r="AD481" s="655"/>
      <c r="AE481" s="655"/>
      <c r="AF481" s="655"/>
      <c r="AG481" s="655"/>
      <c r="AH481" s="655"/>
      <c r="AI481" s="655"/>
      <c r="AJ481" s="655"/>
    </row>
    <row r="482" spans="1:36" x14ac:dyDescent="0.25">
      <c r="A482" s="332" t="s">
        <v>187</v>
      </c>
      <c r="B482" s="333"/>
      <c r="C482" s="334"/>
      <c r="D482" s="335"/>
      <c r="E482" s="335"/>
      <c r="Q482" s="655"/>
      <c r="R482" s="655"/>
      <c r="S482" s="655"/>
      <c r="T482" s="655"/>
      <c r="U482" s="655"/>
      <c r="V482" s="655"/>
      <c r="W482" s="655"/>
      <c r="X482" s="655"/>
      <c r="Y482" s="655"/>
      <c r="Z482" s="655"/>
      <c r="AA482" s="655"/>
      <c r="AB482" s="655"/>
      <c r="AC482" s="655"/>
      <c r="AD482" s="655"/>
      <c r="AE482" s="655"/>
      <c r="AF482" s="655"/>
      <c r="AG482" s="655"/>
      <c r="AH482" s="655"/>
      <c r="AI482" s="655"/>
      <c r="AJ482" s="655"/>
    </row>
    <row r="483" spans="1:36" x14ac:dyDescent="0.25">
      <c r="A483" s="326" t="s">
        <v>149</v>
      </c>
      <c r="B483" s="327"/>
      <c r="C483" s="328"/>
      <c r="D483" s="320"/>
      <c r="E483" s="320"/>
      <c r="Q483" s="655"/>
      <c r="R483" s="655"/>
      <c r="S483" s="655"/>
      <c r="T483" s="655"/>
      <c r="U483" s="655"/>
      <c r="V483" s="655"/>
      <c r="W483" s="655"/>
      <c r="X483" s="655"/>
      <c r="Y483" s="655"/>
      <c r="Z483" s="655"/>
      <c r="AA483" s="655"/>
      <c r="AB483" s="655"/>
      <c r="AC483" s="655"/>
      <c r="AD483" s="655"/>
      <c r="AE483" s="655"/>
      <c r="AF483" s="655"/>
      <c r="AG483" s="655"/>
      <c r="AH483" s="655"/>
      <c r="AI483" s="655"/>
      <c r="AJ483" s="655"/>
    </row>
    <row r="484" spans="1:36" x14ac:dyDescent="0.25">
      <c r="A484" s="343" t="s">
        <v>151</v>
      </c>
      <c r="B484" s="344"/>
      <c r="C484" s="345"/>
      <c r="D484" s="346"/>
      <c r="E484" s="346"/>
      <c r="Q484" s="655"/>
      <c r="R484" s="655"/>
      <c r="S484" s="655"/>
      <c r="T484" s="655"/>
      <c r="U484" s="655"/>
      <c r="V484" s="655"/>
      <c r="W484" s="655"/>
      <c r="X484" s="655"/>
      <c r="Y484" s="655"/>
      <c r="Z484" s="655"/>
      <c r="AA484" s="655"/>
      <c r="AB484" s="655"/>
      <c r="AC484" s="655"/>
      <c r="AD484" s="655"/>
      <c r="AE484" s="655"/>
      <c r="AF484" s="655"/>
      <c r="AG484" s="655"/>
      <c r="AH484" s="655"/>
      <c r="AI484" s="655"/>
      <c r="AJ484" s="655"/>
    </row>
    <row r="485" spans="1:36" x14ac:dyDescent="0.25">
      <c r="A485" s="343" t="s">
        <v>142</v>
      </c>
      <c r="B485" s="344"/>
      <c r="C485" s="345"/>
      <c r="D485" s="346"/>
      <c r="E485" s="346"/>
      <c r="Q485" s="655"/>
      <c r="R485" s="655"/>
      <c r="S485" s="655"/>
      <c r="T485" s="655"/>
      <c r="U485" s="655"/>
      <c r="V485" s="655"/>
      <c r="W485" s="655"/>
      <c r="X485" s="655"/>
      <c r="Y485" s="655"/>
      <c r="Z485" s="655"/>
      <c r="AA485" s="655"/>
      <c r="AB485" s="655"/>
      <c r="AC485" s="655"/>
      <c r="AD485" s="655"/>
      <c r="AE485" s="655"/>
      <c r="AF485" s="655"/>
      <c r="AG485" s="655"/>
      <c r="AH485" s="655"/>
      <c r="AI485" s="655"/>
      <c r="AJ485" s="655"/>
    </row>
    <row r="486" spans="1:36" ht="15.75" thickBot="1" x14ac:dyDescent="0.3">
      <c r="A486" s="329" t="s">
        <v>125</v>
      </c>
      <c r="B486" s="330"/>
      <c r="C486" s="331"/>
      <c r="D486" s="321"/>
      <c r="E486" s="321"/>
      <c r="Q486" s="655"/>
      <c r="R486" s="655"/>
      <c r="S486" s="655"/>
      <c r="T486" s="655"/>
      <c r="U486" s="655"/>
      <c r="V486" s="655"/>
      <c r="W486" s="655"/>
      <c r="X486" s="655"/>
      <c r="Y486" s="655"/>
      <c r="Z486" s="655"/>
      <c r="AA486" s="655"/>
      <c r="AB486" s="655"/>
      <c r="AC486" s="655"/>
      <c r="AD486" s="655"/>
      <c r="AE486" s="655"/>
      <c r="AF486" s="655"/>
      <c r="AG486" s="655"/>
      <c r="AH486" s="655"/>
      <c r="AI486" s="655"/>
      <c r="AJ486" s="655"/>
    </row>
    <row r="487" spans="1:36" x14ac:dyDescent="0.25">
      <c r="Q487" s="655"/>
      <c r="R487" s="655"/>
      <c r="S487" s="655"/>
      <c r="T487" s="655"/>
      <c r="U487" s="655"/>
      <c r="V487" s="655"/>
      <c r="W487" s="655"/>
      <c r="X487" s="655"/>
      <c r="Y487" s="655"/>
      <c r="Z487" s="655"/>
      <c r="AA487" s="655"/>
      <c r="AB487" s="655"/>
      <c r="AC487" s="655"/>
      <c r="AD487" s="655"/>
      <c r="AE487" s="655"/>
      <c r="AF487" s="655"/>
      <c r="AG487" s="655"/>
      <c r="AH487" s="655"/>
      <c r="AI487" s="655"/>
      <c r="AJ487" s="655"/>
    </row>
    <row r="488" spans="1:36" s="163" customFormat="1" ht="48.75" x14ac:dyDescent="0.25">
      <c r="A488" s="555" t="s">
        <v>206</v>
      </c>
      <c r="B488" s="555" t="s">
        <v>35</v>
      </c>
      <c r="C488" s="555" t="s">
        <v>189</v>
      </c>
      <c r="D488" s="555" t="s">
        <v>207</v>
      </c>
      <c r="E488" s="555" t="s">
        <v>96</v>
      </c>
      <c r="F488" s="555" t="s">
        <v>16</v>
      </c>
      <c r="G488" s="557" t="s">
        <v>97</v>
      </c>
      <c r="H488" s="556" t="s">
        <v>5</v>
      </c>
      <c r="I488" s="557" t="s">
        <v>145</v>
      </c>
      <c r="J488" s="557" t="s">
        <v>190</v>
      </c>
      <c r="K488" s="557" t="s">
        <v>211</v>
      </c>
      <c r="L488" s="557" t="s">
        <v>153</v>
      </c>
      <c r="M488" s="557" t="s">
        <v>191</v>
      </c>
      <c r="N488" s="557" t="s">
        <v>212</v>
      </c>
      <c r="O488" s="557"/>
      <c r="P488" s="557"/>
      <c r="Q488" s="691" t="s">
        <v>192</v>
      </c>
      <c r="R488" s="656"/>
      <c r="S488" s="656"/>
      <c r="T488" s="656"/>
      <c r="U488" s="655"/>
      <c r="V488" s="655"/>
      <c r="W488" s="655"/>
      <c r="X488" s="656"/>
      <c r="Y488" s="656"/>
      <c r="Z488" s="656"/>
      <c r="AA488" s="656"/>
      <c r="AB488" s="656"/>
      <c r="AC488" s="656"/>
      <c r="AD488" s="656"/>
      <c r="AE488" s="656"/>
      <c r="AF488" s="656"/>
      <c r="AG488" s="656"/>
      <c r="AH488" s="656"/>
      <c r="AI488" s="656"/>
      <c r="AJ488" s="656"/>
    </row>
    <row r="489" spans="1:36" s="312" customFormat="1" x14ac:dyDescent="0.25">
      <c r="A489" s="338">
        <v>1</v>
      </c>
      <c r="B489" s="338"/>
      <c r="C489" s="338"/>
      <c r="D489" s="341"/>
      <c r="E489" s="338"/>
      <c r="F489" s="338"/>
      <c r="G489" s="338"/>
      <c r="H489" s="520"/>
      <c r="I489" s="339"/>
      <c r="J489" s="339"/>
      <c r="K489" s="338"/>
      <c r="L489" s="342"/>
      <c r="O489" s="338"/>
      <c r="P489" s="338"/>
      <c r="Q489" s="687"/>
      <c r="R489" s="660"/>
      <c r="S489" s="660"/>
      <c r="T489" s="660"/>
      <c r="U489" s="659"/>
      <c r="V489" s="659"/>
      <c r="W489" s="659"/>
      <c r="X489" s="660"/>
      <c r="Y489" s="660"/>
      <c r="Z489" s="660"/>
      <c r="AA489" s="660"/>
      <c r="AB489" s="660"/>
      <c r="AC489" s="660"/>
      <c r="AD489" s="660"/>
      <c r="AE489" s="660"/>
      <c r="AF489" s="660"/>
      <c r="AG489" s="660"/>
      <c r="AH489" s="660"/>
      <c r="AI489" s="660"/>
      <c r="AJ489" s="660"/>
    </row>
    <row r="490" spans="1:36" s="312" customFormat="1" x14ac:dyDescent="0.25">
      <c r="A490" s="338">
        <v>2</v>
      </c>
      <c r="B490" s="338"/>
      <c r="C490" s="338"/>
      <c r="D490" s="341"/>
      <c r="E490" s="338"/>
      <c r="F490" s="338"/>
      <c r="G490" s="338"/>
      <c r="H490" s="520"/>
      <c r="I490" s="339"/>
      <c r="J490" s="339"/>
      <c r="K490" s="338"/>
      <c r="L490" s="342"/>
      <c r="M490" s="338"/>
      <c r="N490" s="338"/>
      <c r="O490" s="338"/>
      <c r="P490" s="338"/>
      <c r="Q490" s="687"/>
      <c r="R490" s="660"/>
      <c r="S490" s="660"/>
      <c r="T490" s="660"/>
      <c r="U490" s="659"/>
      <c r="V490" s="659"/>
      <c r="W490" s="659"/>
      <c r="X490" s="660"/>
      <c r="Y490" s="660"/>
      <c r="Z490" s="660"/>
      <c r="AA490" s="660"/>
      <c r="AB490" s="660"/>
      <c r="AC490" s="660"/>
      <c r="AD490" s="660"/>
      <c r="AE490" s="660"/>
      <c r="AF490" s="660"/>
      <c r="AG490" s="660"/>
      <c r="AH490" s="660"/>
      <c r="AI490" s="660"/>
      <c r="AJ490" s="660"/>
    </row>
    <row r="491" spans="1:36" s="312" customFormat="1" x14ac:dyDescent="0.25">
      <c r="A491" s="338">
        <v>3</v>
      </c>
      <c r="B491" s="338"/>
      <c r="C491" s="338"/>
      <c r="D491" s="341"/>
      <c r="E491" s="338"/>
      <c r="F491" s="338"/>
      <c r="G491" s="338"/>
      <c r="H491" s="520"/>
      <c r="I491" s="339"/>
      <c r="J491" s="339"/>
      <c r="K491" s="338"/>
      <c r="L491" s="342"/>
      <c r="M491" s="338"/>
      <c r="N491" s="338"/>
      <c r="O491" s="338"/>
      <c r="P491" s="338"/>
      <c r="Q491" s="687"/>
      <c r="R491" s="660"/>
      <c r="S491" s="660"/>
      <c r="T491" s="660"/>
      <c r="U491" s="659"/>
      <c r="V491" s="659"/>
      <c r="W491" s="659"/>
      <c r="X491" s="660"/>
      <c r="Y491" s="660"/>
      <c r="Z491" s="660"/>
      <c r="AA491" s="660"/>
      <c r="AB491" s="660"/>
      <c r="AC491" s="660"/>
      <c r="AD491" s="660"/>
      <c r="AE491" s="660"/>
      <c r="AF491" s="660"/>
      <c r="AG491" s="660"/>
      <c r="AH491" s="660"/>
      <c r="AI491" s="660"/>
      <c r="AJ491" s="660"/>
    </row>
    <row r="492" spans="1:36" s="312" customFormat="1" x14ac:dyDescent="0.25">
      <c r="A492" s="338">
        <v>4</v>
      </c>
      <c r="B492" s="338"/>
      <c r="C492" s="338"/>
      <c r="D492" s="341"/>
      <c r="E492" s="338"/>
      <c r="F492" s="338"/>
      <c r="G492" s="338"/>
      <c r="H492" s="520"/>
      <c r="I492" s="339"/>
      <c r="J492" s="339"/>
      <c r="K492" s="338"/>
      <c r="L492" s="342"/>
      <c r="M492" s="338"/>
      <c r="N492" s="338"/>
      <c r="O492" s="338"/>
      <c r="P492" s="338"/>
      <c r="Q492" s="689"/>
      <c r="R492" s="660"/>
      <c r="S492" s="660"/>
      <c r="T492" s="660"/>
      <c r="U492" s="659"/>
      <c r="V492" s="659"/>
      <c r="W492" s="659"/>
      <c r="X492" s="660"/>
      <c r="Y492" s="660"/>
      <c r="Z492" s="660"/>
      <c r="AA492" s="660"/>
      <c r="AB492" s="660"/>
      <c r="AC492" s="660"/>
      <c r="AD492" s="660"/>
      <c r="AE492" s="660"/>
      <c r="AF492" s="660"/>
      <c r="AG492" s="660"/>
      <c r="AH492" s="660"/>
      <c r="AI492" s="660"/>
      <c r="AJ492" s="660"/>
    </row>
    <row r="493" spans="1:36" s="312" customFormat="1" x14ac:dyDescent="0.25">
      <c r="A493" s="338">
        <v>5</v>
      </c>
      <c r="B493" s="338"/>
      <c r="C493" s="338"/>
      <c r="D493" s="341"/>
      <c r="E493" s="338"/>
      <c r="F493" s="338"/>
      <c r="G493" s="338"/>
      <c r="H493" s="520"/>
      <c r="I493" s="339"/>
      <c r="J493" s="339"/>
      <c r="K493" s="338"/>
      <c r="L493" s="342"/>
      <c r="M493" s="338"/>
      <c r="N493" s="338"/>
      <c r="O493" s="338"/>
      <c r="P493" s="338"/>
      <c r="Q493" s="689"/>
      <c r="R493" s="660"/>
      <c r="S493" s="660"/>
      <c r="T493" s="660"/>
      <c r="U493" s="659"/>
      <c r="V493" s="659"/>
      <c r="W493" s="659"/>
      <c r="X493" s="660"/>
      <c r="Y493" s="660"/>
      <c r="Z493" s="660"/>
      <c r="AA493" s="660"/>
      <c r="AB493" s="660"/>
      <c r="AC493" s="660"/>
      <c r="AD493" s="660"/>
      <c r="AE493" s="660"/>
      <c r="AF493" s="660"/>
      <c r="AG493" s="660"/>
      <c r="AH493" s="660"/>
      <c r="AI493" s="660"/>
      <c r="AJ493" s="660"/>
    </row>
    <row r="494" spans="1:36" s="312" customFormat="1" x14ac:dyDescent="0.25">
      <c r="A494" s="338"/>
      <c r="B494" s="338"/>
      <c r="C494" s="338"/>
      <c r="D494" s="338"/>
      <c r="E494" s="338"/>
      <c r="F494" s="338"/>
      <c r="G494" s="338"/>
      <c r="H494" s="522"/>
      <c r="I494" s="348"/>
      <c r="J494" s="348" t="s">
        <v>210</v>
      </c>
      <c r="K494" s="338">
        <f>SUM(K489:K493)</f>
        <v>0</v>
      </c>
      <c r="L494" s="338"/>
      <c r="M494" s="338"/>
      <c r="N494" s="338"/>
      <c r="O494" s="338"/>
      <c r="P494" s="338"/>
      <c r="Q494" s="660"/>
      <c r="R494" s="660"/>
      <c r="S494" s="660"/>
      <c r="T494" s="660"/>
      <c r="U494" s="659"/>
      <c r="V494" s="659"/>
      <c r="W494" s="659"/>
      <c r="X494" s="660"/>
      <c r="Y494" s="660"/>
      <c r="Z494" s="660"/>
      <c r="AA494" s="660"/>
      <c r="AB494" s="660"/>
      <c r="AC494" s="660"/>
      <c r="AD494" s="660"/>
      <c r="AE494" s="660"/>
      <c r="AF494" s="660"/>
      <c r="AG494" s="660"/>
      <c r="AH494" s="660"/>
      <c r="AI494" s="660"/>
      <c r="AJ494" s="660"/>
    </row>
    <row r="495" spans="1:36" ht="15.75" thickBot="1" x14ac:dyDescent="0.3">
      <c r="Q495" s="655"/>
      <c r="R495" s="655"/>
      <c r="S495" s="655"/>
      <c r="T495" s="655"/>
      <c r="U495" s="655"/>
      <c r="V495" s="655"/>
      <c r="W495" s="655"/>
      <c r="X495" s="655"/>
      <c r="Y495" s="655"/>
      <c r="Z495" s="655"/>
      <c r="AA495" s="655"/>
      <c r="AB495" s="655"/>
      <c r="AC495" s="655"/>
      <c r="AD495" s="655"/>
      <c r="AE495" s="655"/>
      <c r="AF495" s="655"/>
      <c r="AG495" s="655"/>
      <c r="AH495" s="655"/>
      <c r="AI495" s="655"/>
      <c r="AJ495" s="655"/>
    </row>
    <row r="496" spans="1:36" ht="15.75" thickBot="1" x14ac:dyDescent="0.3">
      <c r="A496" s="554" t="s">
        <v>299</v>
      </c>
      <c r="B496" s="549"/>
      <c r="C496" s="549"/>
      <c r="D496" s="549"/>
      <c r="E496" s="550"/>
      <c r="Q496" s="655"/>
      <c r="R496" s="655"/>
      <c r="S496" s="655"/>
      <c r="T496" s="655"/>
      <c r="U496" s="655"/>
      <c r="V496" s="655"/>
      <c r="W496" s="655"/>
      <c r="X496" s="655"/>
      <c r="Y496" s="655"/>
      <c r="Z496" s="655"/>
      <c r="AA496" s="655"/>
      <c r="AB496" s="655"/>
      <c r="AC496" s="655"/>
      <c r="AD496" s="655"/>
      <c r="AE496" s="655"/>
      <c r="AF496" s="655"/>
      <c r="AG496" s="655"/>
      <c r="AH496" s="655"/>
      <c r="AI496" s="655"/>
      <c r="AJ496" s="655"/>
    </row>
    <row r="497" spans="1:36" ht="15.75" thickBot="1" x14ac:dyDescent="0.3">
      <c r="A497" s="554" t="s">
        <v>143</v>
      </c>
      <c r="B497" s="549"/>
      <c r="C497" s="550"/>
      <c r="D497" s="551" t="s">
        <v>126</v>
      </c>
      <c r="E497" s="551" t="s">
        <v>144</v>
      </c>
      <c r="Q497" s="655"/>
      <c r="R497" s="655"/>
      <c r="S497" s="655"/>
      <c r="T497" s="655"/>
      <c r="U497" s="655"/>
      <c r="V497" s="655"/>
      <c r="W497" s="655"/>
      <c r="X497" s="655"/>
      <c r="Y497" s="655"/>
      <c r="Z497" s="655"/>
      <c r="AA497" s="655"/>
      <c r="AB497" s="655"/>
      <c r="AC497" s="655"/>
      <c r="AD497" s="655"/>
      <c r="AE497" s="655"/>
      <c r="AF497" s="655"/>
      <c r="AG497" s="655"/>
      <c r="AH497" s="655"/>
      <c r="AI497" s="655"/>
      <c r="AJ497" s="655"/>
    </row>
    <row r="498" spans="1:36" x14ac:dyDescent="0.25">
      <c r="A498" s="332" t="s">
        <v>187</v>
      </c>
      <c r="B498" s="333"/>
      <c r="C498" s="334"/>
      <c r="D498" s="335"/>
      <c r="E498" s="335"/>
      <c r="Q498" s="655"/>
      <c r="R498" s="655"/>
      <c r="S498" s="655"/>
      <c r="T498" s="655"/>
      <c r="U498" s="655"/>
      <c r="V498" s="655"/>
      <c r="W498" s="655"/>
      <c r="X498" s="655"/>
      <c r="Y498" s="655"/>
      <c r="Z498" s="655"/>
      <c r="AA498" s="655"/>
      <c r="AB498" s="655"/>
      <c r="AC498" s="655"/>
      <c r="AD498" s="655"/>
      <c r="AE498" s="655"/>
      <c r="AF498" s="655"/>
      <c r="AG498" s="655"/>
      <c r="AH498" s="655"/>
      <c r="AI498" s="655"/>
      <c r="AJ498" s="655"/>
    </row>
    <row r="499" spans="1:36" x14ac:dyDescent="0.25">
      <c r="A499" s="326" t="s">
        <v>155</v>
      </c>
      <c r="B499" s="327"/>
      <c r="C499" s="328"/>
      <c r="D499" s="320"/>
      <c r="E499" s="320"/>
      <c r="Q499" s="655"/>
      <c r="R499" s="655"/>
      <c r="S499" s="655"/>
      <c r="T499" s="655"/>
      <c r="U499" s="655"/>
      <c r="V499" s="655"/>
      <c r="W499" s="655"/>
      <c r="X499" s="655"/>
      <c r="Y499" s="655"/>
      <c r="Z499" s="655"/>
      <c r="AA499" s="655"/>
      <c r="AB499" s="655"/>
      <c r="AC499" s="655"/>
      <c r="AD499" s="655"/>
      <c r="AE499" s="655"/>
      <c r="AF499" s="655"/>
      <c r="AG499" s="655"/>
      <c r="AH499" s="655"/>
      <c r="AI499" s="655"/>
      <c r="AJ499" s="655"/>
    </row>
    <row r="500" spans="1:36" x14ac:dyDescent="0.25">
      <c r="A500" s="343" t="s">
        <v>125</v>
      </c>
      <c r="B500" s="344"/>
      <c r="C500" s="345"/>
      <c r="D500" s="346"/>
      <c r="E500" s="346"/>
      <c r="Q500" s="655"/>
      <c r="R500" s="655"/>
      <c r="S500" s="655"/>
      <c r="T500" s="655"/>
      <c r="U500" s="655"/>
      <c r="V500" s="655"/>
      <c r="W500" s="655"/>
      <c r="X500" s="655"/>
      <c r="Y500" s="655"/>
      <c r="Z500" s="655"/>
      <c r="AA500" s="655"/>
      <c r="AB500" s="655"/>
      <c r="AC500" s="655"/>
      <c r="AD500" s="655"/>
      <c r="AE500" s="655"/>
      <c r="AF500" s="655"/>
      <c r="AG500" s="655"/>
      <c r="AH500" s="655"/>
      <c r="AI500" s="655"/>
      <c r="AJ500" s="655"/>
    </row>
    <row r="501" spans="1:36" x14ac:dyDescent="0.25">
      <c r="A501" s="343" t="s">
        <v>195</v>
      </c>
      <c r="B501" s="344"/>
      <c r="C501" s="345"/>
      <c r="D501" s="346"/>
      <c r="E501" s="346"/>
      <c r="Q501" s="655"/>
      <c r="R501" s="655"/>
      <c r="S501" s="655"/>
      <c r="T501" s="655"/>
      <c r="U501" s="655"/>
      <c r="V501" s="655"/>
      <c r="W501" s="655"/>
      <c r="X501" s="655"/>
      <c r="Y501" s="655"/>
      <c r="Z501" s="655"/>
      <c r="AA501" s="655"/>
      <c r="AB501" s="655"/>
      <c r="AC501" s="655"/>
      <c r="AD501" s="655"/>
      <c r="AE501" s="655"/>
      <c r="AF501" s="655"/>
      <c r="AG501" s="655"/>
      <c r="AH501" s="655"/>
      <c r="AI501" s="655"/>
      <c r="AJ501" s="655"/>
    </row>
    <row r="502" spans="1:36" ht="15.75" thickBot="1" x14ac:dyDescent="0.3">
      <c r="A502" s="329"/>
      <c r="B502" s="330"/>
      <c r="C502" s="331"/>
      <c r="D502" s="321"/>
      <c r="E502" s="321"/>
      <c r="Q502" s="655"/>
      <c r="R502" s="655"/>
      <c r="S502" s="655"/>
      <c r="T502" s="655"/>
      <c r="U502" s="655"/>
      <c r="V502" s="655"/>
      <c r="W502" s="655"/>
      <c r="X502" s="655"/>
      <c r="Y502" s="655"/>
      <c r="Z502" s="655"/>
      <c r="AA502" s="655"/>
      <c r="AB502" s="655"/>
      <c r="AC502" s="655"/>
      <c r="AD502" s="655"/>
      <c r="AE502" s="655"/>
      <c r="AF502" s="655"/>
      <c r="AG502" s="655"/>
      <c r="AH502" s="655"/>
      <c r="AI502" s="655"/>
      <c r="AJ502" s="655"/>
    </row>
    <row r="503" spans="1:36" ht="15.75" thickBot="1" x14ac:dyDescent="0.3">
      <c r="Q503" s="655"/>
      <c r="R503" s="655"/>
      <c r="S503" s="655"/>
      <c r="T503" s="655"/>
      <c r="U503" s="655"/>
      <c r="V503" s="655"/>
      <c r="W503" s="655"/>
      <c r="X503" s="655"/>
      <c r="Y503" s="655"/>
      <c r="Z503" s="655"/>
      <c r="AA503" s="655"/>
      <c r="AB503" s="655"/>
      <c r="AC503" s="655"/>
      <c r="AD503" s="655"/>
      <c r="AE503" s="655"/>
      <c r="AF503" s="655"/>
      <c r="AG503" s="655"/>
      <c r="AH503" s="655"/>
      <c r="AI503" s="655"/>
      <c r="AJ503" s="655"/>
    </row>
    <row r="504" spans="1:36" ht="15.75" thickBot="1" x14ac:dyDescent="0.3">
      <c r="A504" s="554" t="s">
        <v>300</v>
      </c>
      <c r="B504" s="549"/>
      <c r="C504" s="549"/>
      <c r="D504" s="549"/>
      <c r="E504" s="550"/>
      <c r="Q504" s="655"/>
      <c r="R504" s="655"/>
      <c r="S504" s="655"/>
      <c r="T504" s="655"/>
      <c r="U504" s="655"/>
      <c r="V504" s="655"/>
      <c r="W504" s="655"/>
      <c r="X504" s="655"/>
      <c r="Y504" s="655"/>
      <c r="Z504" s="655"/>
      <c r="AA504" s="655"/>
      <c r="AB504" s="655"/>
      <c r="AC504" s="655"/>
      <c r="AD504" s="655"/>
      <c r="AE504" s="655"/>
      <c r="AF504" s="655"/>
      <c r="AG504" s="655"/>
      <c r="AH504" s="655"/>
      <c r="AI504" s="655"/>
      <c r="AJ504" s="655"/>
    </row>
    <row r="505" spans="1:36" ht="15.75" thickBot="1" x14ac:dyDescent="0.3">
      <c r="A505" s="554" t="s">
        <v>143</v>
      </c>
      <c r="B505" s="549"/>
      <c r="C505" s="550"/>
      <c r="D505" s="551" t="s">
        <v>126</v>
      </c>
      <c r="E505" s="551" t="s">
        <v>144</v>
      </c>
      <c r="Q505" s="655"/>
      <c r="R505" s="655"/>
      <c r="S505" s="655"/>
      <c r="T505" s="655"/>
      <c r="U505" s="655"/>
      <c r="V505" s="655"/>
      <c r="W505" s="655"/>
      <c r="X505" s="655"/>
      <c r="Y505" s="655"/>
      <c r="Z505" s="655"/>
      <c r="AA505" s="655"/>
      <c r="AB505" s="655"/>
      <c r="AC505" s="655"/>
      <c r="AD505" s="655"/>
      <c r="AE505" s="655"/>
      <c r="AF505" s="655"/>
      <c r="AG505" s="655"/>
      <c r="AH505" s="655"/>
      <c r="AI505" s="655"/>
      <c r="AJ505" s="655"/>
    </row>
    <row r="506" spans="1:36" x14ac:dyDescent="0.25">
      <c r="A506" s="332" t="s">
        <v>187</v>
      </c>
      <c r="B506" s="333"/>
      <c r="C506" s="334"/>
      <c r="D506" s="335"/>
      <c r="E506" s="335"/>
      <c r="Q506" s="655"/>
      <c r="R506" s="655"/>
      <c r="S506" s="655"/>
      <c r="T506" s="655"/>
      <c r="U506" s="655"/>
      <c r="V506" s="655"/>
      <c r="W506" s="655"/>
      <c r="X506" s="655"/>
      <c r="Y506" s="655"/>
      <c r="Z506" s="655"/>
      <c r="AA506" s="655"/>
      <c r="AB506" s="655"/>
      <c r="AC506" s="655"/>
      <c r="AD506" s="655"/>
      <c r="AE506" s="655"/>
      <c r="AF506" s="655"/>
      <c r="AG506" s="655"/>
      <c r="AH506" s="655"/>
      <c r="AI506" s="655"/>
      <c r="AJ506" s="655"/>
    </row>
    <row r="507" spans="1:36" x14ac:dyDescent="0.25">
      <c r="A507" s="326" t="s">
        <v>149</v>
      </c>
      <c r="B507" s="327"/>
      <c r="C507" s="328"/>
      <c r="D507" s="320"/>
      <c r="E507" s="320"/>
      <c r="Q507" s="655"/>
      <c r="R507" s="655"/>
      <c r="S507" s="655"/>
      <c r="T507" s="655"/>
      <c r="U507" s="655"/>
      <c r="V507" s="655"/>
      <c r="W507" s="655"/>
      <c r="X507" s="655"/>
      <c r="Y507" s="655"/>
      <c r="Z507" s="655"/>
      <c r="AA507" s="655"/>
      <c r="AB507" s="655"/>
      <c r="AC507" s="655"/>
      <c r="AD507" s="655"/>
      <c r="AE507" s="655"/>
      <c r="AF507" s="655"/>
      <c r="AG507" s="655"/>
      <c r="AH507" s="655"/>
      <c r="AI507" s="655"/>
      <c r="AJ507" s="655"/>
    </row>
    <row r="508" spans="1:36" x14ac:dyDescent="0.25">
      <c r="A508" s="343" t="s">
        <v>156</v>
      </c>
      <c r="B508" s="344"/>
      <c r="C508" s="345"/>
      <c r="D508" s="346"/>
      <c r="E508" s="346"/>
      <c r="Q508" s="655"/>
      <c r="R508" s="655"/>
      <c r="S508" s="655"/>
      <c r="T508" s="655"/>
      <c r="U508" s="655"/>
      <c r="V508" s="655"/>
      <c r="W508" s="655"/>
      <c r="X508" s="655"/>
      <c r="Y508" s="655"/>
      <c r="Z508" s="655"/>
      <c r="AA508" s="655"/>
      <c r="AB508" s="655"/>
      <c r="AC508" s="655"/>
      <c r="AD508" s="655"/>
      <c r="AE508" s="655"/>
      <c r="AF508" s="655"/>
      <c r="AG508" s="655"/>
      <c r="AH508" s="655"/>
      <c r="AI508" s="655"/>
      <c r="AJ508" s="655"/>
    </row>
    <row r="509" spans="1:36" x14ac:dyDescent="0.25">
      <c r="A509" s="343" t="s">
        <v>142</v>
      </c>
      <c r="B509" s="344"/>
      <c r="C509" s="345"/>
      <c r="D509" s="346"/>
      <c r="E509" s="346"/>
      <c r="Q509" s="655"/>
      <c r="R509" s="655"/>
      <c r="S509" s="655"/>
      <c r="T509" s="655"/>
      <c r="U509" s="655"/>
      <c r="V509" s="655"/>
      <c r="W509" s="655"/>
      <c r="X509" s="655"/>
      <c r="Y509" s="655"/>
      <c r="Z509" s="655"/>
      <c r="AA509" s="655"/>
      <c r="AB509" s="655"/>
      <c r="AC509" s="655"/>
      <c r="AD509" s="655"/>
      <c r="AE509" s="655"/>
      <c r="AF509" s="655"/>
      <c r="AG509" s="655"/>
      <c r="AH509" s="655"/>
      <c r="AI509" s="655"/>
      <c r="AJ509" s="655"/>
    </row>
    <row r="510" spans="1:36" ht="15.75" thickBot="1" x14ac:dyDescent="0.3">
      <c r="A510" s="329" t="s">
        <v>125</v>
      </c>
      <c r="B510" s="330"/>
      <c r="C510" s="331"/>
      <c r="D510" s="321"/>
      <c r="E510" s="321"/>
      <c r="Q510" s="655"/>
      <c r="R510" s="655"/>
      <c r="S510" s="655"/>
      <c r="T510" s="655"/>
      <c r="U510" s="655"/>
      <c r="V510" s="655"/>
      <c r="W510" s="655"/>
      <c r="X510" s="655"/>
      <c r="Y510" s="655"/>
      <c r="Z510" s="655"/>
      <c r="AA510" s="655"/>
      <c r="AB510" s="655"/>
      <c r="AC510" s="655"/>
      <c r="AD510" s="655"/>
      <c r="AE510" s="655"/>
      <c r="AF510" s="655"/>
      <c r="AG510" s="655"/>
      <c r="AH510" s="655"/>
      <c r="AI510" s="655"/>
      <c r="AJ510" s="655"/>
    </row>
    <row r="511" spans="1:36" ht="15.75" thickBot="1" x14ac:dyDescent="0.3">
      <c r="Q511" s="655"/>
      <c r="R511" s="655"/>
      <c r="S511" s="655"/>
      <c r="T511" s="655"/>
      <c r="U511" s="655"/>
      <c r="V511" s="655"/>
      <c r="W511" s="655"/>
      <c r="X511" s="655"/>
      <c r="Y511" s="655"/>
      <c r="Z511" s="655"/>
      <c r="AA511" s="655"/>
      <c r="AB511" s="655"/>
      <c r="AC511" s="655"/>
      <c r="AD511" s="655"/>
      <c r="AE511" s="655"/>
      <c r="AF511" s="655"/>
      <c r="AG511" s="655"/>
      <c r="AH511" s="655"/>
      <c r="AI511" s="655"/>
      <c r="AJ511" s="655"/>
    </row>
    <row r="512" spans="1:36" ht="15.75" thickBot="1" x14ac:dyDescent="0.3">
      <c r="A512" s="554" t="s">
        <v>157</v>
      </c>
      <c r="B512" s="549"/>
      <c r="C512" s="549"/>
      <c r="D512" s="549"/>
      <c r="E512" s="550"/>
      <c r="Q512" s="655"/>
      <c r="R512" s="655"/>
      <c r="S512" s="655"/>
      <c r="T512" s="655"/>
      <c r="U512" s="655"/>
      <c r="V512" s="655"/>
      <c r="W512" s="655"/>
      <c r="X512" s="655"/>
      <c r="Y512" s="655"/>
      <c r="Z512" s="655"/>
      <c r="AA512" s="655"/>
      <c r="AB512" s="655"/>
      <c r="AC512" s="655"/>
      <c r="AD512" s="655"/>
      <c r="AE512" s="655"/>
      <c r="AF512" s="655"/>
      <c r="AG512" s="655"/>
      <c r="AH512" s="655"/>
      <c r="AI512" s="655"/>
      <c r="AJ512" s="655"/>
    </row>
    <row r="513" spans="1:36" ht="15.75" thickBot="1" x14ac:dyDescent="0.3">
      <c r="A513" s="554" t="s">
        <v>143</v>
      </c>
      <c r="B513" s="549"/>
      <c r="C513" s="550"/>
      <c r="D513" s="551" t="s">
        <v>126</v>
      </c>
      <c r="E513" s="551" t="s">
        <v>144</v>
      </c>
      <c r="F513" s="551" t="s">
        <v>36</v>
      </c>
      <c r="Q513" s="655"/>
      <c r="R513" s="655"/>
      <c r="S513" s="655"/>
      <c r="T513" s="655"/>
      <c r="U513" s="655"/>
      <c r="V513" s="655"/>
      <c r="W513" s="655"/>
      <c r="X513" s="655"/>
      <c r="Y513" s="655"/>
      <c r="Z513" s="655"/>
      <c r="AA513" s="655"/>
      <c r="AB513" s="655"/>
      <c r="AC513" s="655"/>
      <c r="AD513" s="655"/>
      <c r="AE513" s="655"/>
      <c r="AF513" s="655"/>
      <c r="AG513" s="655"/>
      <c r="AH513" s="655"/>
      <c r="AI513" s="655"/>
      <c r="AJ513" s="655"/>
    </row>
    <row r="514" spans="1:36" x14ac:dyDescent="0.25">
      <c r="A514" s="332" t="s">
        <v>158</v>
      </c>
      <c r="B514" s="333"/>
      <c r="C514" s="334"/>
      <c r="D514" s="335"/>
      <c r="E514" s="335"/>
      <c r="F514" s="366"/>
      <c r="Q514" s="655"/>
      <c r="R514" s="655"/>
      <c r="S514" s="655"/>
      <c r="T514" s="655"/>
      <c r="U514" s="655"/>
      <c r="V514" s="655"/>
      <c r="W514" s="655"/>
      <c r="X514" s="655"/>
      <c r="Y514" s="655"/>
      <c r="Z514" s="655"/>
      <c r="AA514" s="655"/>
      <c r="AB514" s="655"/>
      <c r="AC514" s="655"/>
      <c r="AD514" s="655"/>
      <c r="AE514" s="655"/>
      <c r="AF514" s="655"/>
      <c r="AG514" s="655"/>
      <c r="AH514" s="655"/>
      <c r="AI514" s="655"/>
      <c r="AJ514" s="655"/>
    </row>
    <row r="515" spans="1:36" x14ac:dyDescent="0.25">
      <c r="A515" s="332" t="s">
        <v>159</v>
      </c>
      <c r="B515" s="327"/>
      <c r="C515" s="328"/>
      <c r="D515" s="320"/>
      <c r="E515" s="320"/>
      <c r="F515" s="367"/>
      <c r="Q515" s="655"/>
      <c r="R515" s="655"/>
      <c r="S515" s="655"/>
      <c r="T515" s="655"/>
      <c r="U515" s="655"/>
      <c r="V515" s="655"/>
      <c r="W515" s="655"/>
      <c r="X515" s="655"/>
      <c r="Y515" s="655"/>
      <c r="Z515" s="655"/>
      <c r="AA515" s="655"/>
      <c r="AB515" s="655"/>
      <c r="AC515" s="655"/>
      <c r="AD515" s="655"/>
      <c r="AE515" s="655"/>
      <c r="AF515" s="655"/>
      <c r="AG515" s="655"/>
      <c r="AH515" s="655"/>
      <c r="AI515" s="655"/>
      <c r="AJ515" s="655"/>
    </row>
    <row r="516" spans="1:36" x14ac:dyDescent="0.25">
      <c r="A516" s="343" t="s">
        <v>196</v>
      </c>
      <c r="B516" s="344"/>
      <c r="C516" s="345"/>
      <c r="D516" s="346"/>
      <c r="E516" s="346"/>
      <c r="F516" s="368"/>
      <c r="Q516" s="655"/>
      <c r="R516" s="655"/>
      <c r="S516" s="655"/>
      <c r="T516" s="655"/>
      <c r="U516" s="655"/>
      <c r="V516" s="655"/>
      <c r="W516" s="655"/>
      <c r="X516" s="655"/>
      <c r="Y516" s="655"/>
      <c r="Z516" s="655"/>
      <c r="AA516" s="655"/>
      <c r="AB516" s="655"/>
      <c r="AC516" s="655"/>
      <c r="AD516" s="655"/>
      <c r="AE516" s="655"/>
      <c r="AF516" s="655"/>
      <c r="AG516" s="655"/>
      <c r="AH516" s="655"/>
      <c r="AI516" s="655"/>
      <c r="AJ516" s="655"/>
    </row>
    <row r="517" spans="1:36" x14ac:dyDescent="0.25">
      <c r="A517" s="343"/>
      <c r="B517" s="344"/>
      <c r="C517" s="345"/>
      <c r="D517" s="346"/>
      <c r="E517" s="346"/>
      <c r="F517" s="368"/>
      <c r="Q517" s="655"/>
      <c r="R517" s="655"/>
      <c r="S517" s="655"/>
      <c r="T517" s="655"/>
      <c r="U517" s="655"/>
      <c r="V517" s="655"/>
      <c r="W517" s="655"/>
      <c r="X517" s="655"/>
      <c r="Y517" s="655"/>
      <c r="Z517" s="655"/>
      <c r="AA517" s="655"/>
      <c r="AB517" s="655"/>
      <c r="AC517" s="655"/>
      <c r="AD517" s="655"/>
      <c r="AE517" s="655"/>
      <c r="AF517" s="655"/>
      <c r="AG517" s="655"/>
      <c r="AH517" s="655"/>
      <c r="AI517" s="655"/>
      <c r="AJ517" s="655"/>
    </row>
    <row r="518" spans="1:36" ht="15.75" thickBot="1" x14ac:dyDescent="0.3">
      <c r="A518" s="343"/>
      <c r="B518" s="344"/>
      <c r="C518" s="345"/>
      <c r="D518" s="346"/>
      <c r="E518" s="346"/>
      <c r="F518" s="368"/>
      <c r="Q518" s="655"/>
      <c r="R518" s="655"/>
      <c r="S518" s="655"/>
      <c r="T518" s="655"/>
      <c r="U518" s="655"/>
      <c r="V518" s="655"/>
      <c r="W518" s="655"/>
      <c r="X518" s="655"/>
      <c r="Y518" s="655"/>
      <c r="Z518" s="655"/>
      <c r="AA518" s="655"/>
      <c r="AB518" s="655"/>
      <c r="AC518" s="655"/>
      <c r="AD518" s="655"/>
      <c r="AE518" s="655"/>
      <c r="AF518" s="655"/>
      <c r="AG518" s="655"/>
      <c r="AH518" s="655"/>
      <c r="AI518" s="655"/>
      <c r="AJ518" s="655"/>
    </row>
    <row r="519" spans="1:36" ht="15.75" thickBot="1" x14ac:dyDescent="0.3">
      <c r="A519" s="336" t="s">
        <v>197</v>
      </c>
      <c r="B519" s="197"/>
      <c r="C519" s="197"/>
      <c r="D519" s="364"/>
      <c r="E519" s="365"/>
      <c r="F519" s="369"/>
      <c r="Q519" s="655"/>
      <c r="R519" s="655"/>
      <c r="S519" s="655"/>
      <c r="T519" s="655"/>
      <c r="U519" s="655"/>
      <c r="V519" s="655"/>
      <c r="W519" s="655"/>
      <c r="X519" s="655"/>
      <c r="Y519" s="655"/>
      <c r="Z519" s="655"/>
      <c r="AA519" s="655"/>
      <c r="AB519" s="655"/>
      <c r="AC519" s="655"/>
      <c r="AD519" s="655"/>
      <c r="AE519" s="655"/>
      <c r="AF519" s="655"/>
      <c r="AG519" s="655"/>
      <c r="AH519" s="655"/>
      <c r="AI519" s="655"/>
      <c r="AJ519" s="655"/>
    </row>
    <row r="520" spans="1:36" ht="15.75" thickBot="1" x14ac:dyDescent="0.3">
      <c r="A520" s="336" t="s">
        <v>198</v>
      </c>
      <c r="B520" s="197"/>
      <c r="C520" s="197"/>
      <c r="D520" s="364"/>
      <c r="E520" s="365"/>
      <c r="F520" s="369"/>
      <c r="Q520" s="655"/>
      <c r="R520" s="655"/>
      <c r="S520" s="655"/>
      <c r="T520" s="655"/>
      <c r="U520" s="655"/>
      <c r="V520" s="655"/>
      <c r="W520" s="655"/>
      <c r="X520" s="655"/>
      <c r="Y520" s="655"/>
      <c r="Z520" s="655"/>
      <c r="AA520" s="655"/>
      <c r="AB520" s="655"/>
      <c r="AC520" s="655"/>
      <c r="AD520" s="655"/>
      <c r="AE520" s="655"/>
      <c r="AF520" s="655"/>
      <c r="AG520" s="655"/>
      <c r="AH520" s="655"/>
      <c r="AI520" s="655"/>
      <c r="AJ520" s="655"/>
    </row>
    <row r="521" spans="1:36" x14ac:dyDescent="0.25">
      <c r="A521" s="361" t="s">
        <v>199</v>
      </c>
      <c r="B521" s="196"/>
      <c r="C521" s="362"/>
      <c r="D521" s="363"/>
      <c r="E521" s="363"/>
      <c r="F521" s="370"/>
      <c r="Q521" s="655"/>
      <c r="R521" s="655"/>
      <c r="S521" s="655"/>
      <c r="T521" s="655"/>
      <c r="U521" s="655"/>
      <c r="V521" s="655"/>
      <c r="W521" s="655"/>
      <c r="X521" s="655"/>
      <c r="Y521" s="655"/>
      <c r="Z521" s="655"/>
      <c r="AA521" s="655"/>
      <c r="AB521" s="655"/>
      <c r="AC521" s="655"/>
      <c r="AD521" s="655"/>
      <c r="AE521" s="655"/>
      <c r="AF521" s="655"/>
      <c r="AG521" s="655"/>
      <c r="AH521" s="655"/>
      <c r="AI521" s="655"/>
      <c r="AJ521" s="655"/>
    </row>
    <row r="522" spans="1:36" ht="15.75" thickBot="1" x14ac:dyDescent="0.3">
      <c r="A522" s="329"/>
      <c r="B522" s="330"/>
      <c r="C522" s="331"/>
      <c r="D522" s="321"/>
      <c r="E522" s="321"/>
      <c r="F522" s="321"/>
      <c r="Q522" s="655"/>
      <c r="R522" s="655"/>
      <c r="S522" s="655"/>
      <c r="T522" s="655"/>
      <c r="U522" s="655"/>
      <c r="V522" s="655"/>
      <c r="W522" s="655"/>
      <c r="X522" s="655"/>
      <c r="Y522" s="655"/>
      <c r="Z522" s="655"/>
      <c r="AA522" s="655"/>
      <c r="AB522" s="655"/>
      <c r="AC522" s="655"/>
      <c r="AD522" s="655"/>
      <c r="AE522" s="655"/>
      <c r="AF522" s="655"/>
      <c r="AG522" s="655"/>
      <c r="AH522" s="655"/>
      <c r="AI522" s="655"/>
      <c r="AJ522" s="655"/>
    </row>
    <row r="523" spans="1:36" ht="15.75" thickBot="1" x14ac:dyDescent="0.3">
      <c r="Q523" s="655"/>
      <c r="R523" s="655"/>
      <c r="S523" s="655"/>
      <c r="T523" s="655"/>
      <c r="U523" s="655"/>
      <c r="V523" s="655"/>
      <c r="W523" s="655"/>
      <c r="X523" s="655"/>
      <c r="Y523" s="655"/>
      <c r="Z523" s="655"/>
      <c r="AA523" s="655"/>
      <c r="AB523" s="655"/>
      <c r="AC523" s="655"/>
      <c r="AD523" s="655"/>
      <c r="AE523" s="655"/>
      <c r="AF523" s="655"/>
      <c r="AG523" s="655"/>
      <c r="AH523" s="655"/>
      <c r="AI523" s="655"/>
      <c r="AJ523" s="655"/>
    </row>
    <row r="524" spans="1:36" ht="15.75" thickBot="1" x14ac:dyDescent="0.3">
      <c r="A524" s="554" t="s">
        <v>160</v>
      </c>
      <c r="B524" s="549"/>
      <c r="C524" s="549"/>
      <c r="D524" s="549"/>
      <c r="E524" s="550"/>
      <c r="Q524" s="655"/>
      <c r="R524" s="655"/>
      <c r="S524" s="655"/>
      <c r="T524" s="655"/>
      <c r="U524" s="655"/>
      <c r="V524" s="655"/>
      <c r="W524" s="655"/>
      <c r="X524" s="655"/>
      <c r="Y524" s="655"/>
      <c r="Z524" s="655"/>
      <c r="AA524" s="655"/>
      <c r="AB524" s="655"/>
      <c r="AC524" s="655"/>
      <c r="AD524" s="655"/>
      <c r="AE524" s="655"/>
      <c r="AF524" s="655"/>
      <c r="AG524" s="655"/>
      <c r="AH524" s="655"/>
      <c r="AI524" s="655"/>
      <c r="AJ524" s="655"/>
    </row>
    <row r="525" spans="1:36" ht="15.75" thickBot="1" x14ac:dyDescent="0.3">
      <c r="A525" s="554" t="s">
        <v>143</v>
      </c>
      <c r="B525" s="549"/>
      <c r="C525" s="550"/>
      <c r="D525" s="551" t="s">
        <v>126</v>
      </c>
      <c r="E525" s="551" t="s">
        <v>144</v>
      </c>
      <c r="Q525" s="655"/>
      <c r="R525" s="655"/>
      <c r="S525" s="655"/>
      <c r="T525" s="655"/>
      <c r="U525" s="655"/>
      <c r="V525" s="655"/>
      <c r="W525" s="655"/>
      <c r="X525" s="655"/>
      <c r="Y525" s="655"/>
      <c r="Z525" s="655"/>
      <c r="AA525" s="655"/>
      <c r="AB525" s="655"/>
      <c r="AC525" s="655"/>
      <c r="AD525" s="655"/>
      <c r="AE525" s="655"/>
      <c r="AF525" s="655"/>
      <c r="AG525" s="655"/>
      <c r="AH525" s="655"/>
      <c r="AI525" s="655"/>
      <c r="AJ525" s="655"/>
    </row>
    <row r="526" spans="1:36" x14ac:dyDescent="0.25">
      <c r="A526" s="332" t="s">
        <v>207</v>
      </c>
      <c r="B526" s="333"/>
      <c r="C526" s="334"/>
      <c r="D526" s="335"/>
      <c r="E526" s="335"/>
      <c r="Q526" s="655"/>
      <c r="R526" s="655"/>
      <c r="S526" s="655"/>
      <c r="T526" s="655"/>
      <c r="U526" s="655"/>
      <c r="V526" s="655"/>
      <c r="W526" s="655"/>
      <c r="X526" s="655"/>
      <c r="Y526" s="655"/>
      <c r="Z526" s="655"/>
      <c r="AA526" s="655"/>
      <c r="AB526" s="655"/>
      <c r="AC526" s="655"/>
      <c r="AD526" s="655"/>
      <c r="AE526" s="655"/>
      <c r="AF526" s="655"/>
      <c r="AG526" s="655"/>
      <c r="AH526" s="655"/>
      <c r="AI526" s="655"/>
      <c r="AJ526" s="655"/>
    </row>
    <row r="527" spans="1:36" ht="15.75" thickBot="1" x14ac:dyDescent="0.3">
      <c r="A527" s="270"/>
      <c r="B527" s="196"/>
      <c r="C527" s="196"/>
      <c r="D527" s="325"/>
      <c r="E527" s="325"/>
      <c r="F527" s="371"/>
      <c r="Q527" s="655"/>
      <c r="R527" s="655"/>
      <c r="S527" s="655"/>
      <c r="T527" s="655"/>
      <c r="U527" s="655"/>
      <c r="V527" s="655"/>
      <c r="W527" s="655"/>
      <c r="X527" s="655"/>
      <c r="Y527" s="655"/>
      <c r="Z527" s="655"/>
      <c r="AA527" s="655"/>
      <c r="AB527" s="655"/>
      <c r="AC527" s="655"/>
      <c r="AD527" s="655"/>
      <c r="AE527" s="655"/>
      <c r="AF527" s="655"/>
      <c r="AG527" s="655"/>
      <c r="AH527" s="655"/>
      <c r="AI527" s="655"/>
      <c r="AJ527" s="655"/>
    </row>
    <row r="528" spans="1:36" ht="15.75" thickBot="1" x14ac:dyDescent="0.3">
      <c r="A528" s="554" t="s">
        <v>161</v>
      </c>
      <c r="B528" s="549"/>
      <c r="C528" s="549"/>
      <c r="D528" s="549"/>
      <c r="E528" s="550"/>
      <c r="Q528" s="655"/>
      <c r="R528" s="655"/>
      <c r="S528" s="655"/>
      <c r="T528" s="655"/>
      <c r="U528" s="655"/>
      <c r="V528" s="655"/>
      <c r="W528" s="655"/>
      <c r="X528" s="655"/>
      <c r="Y528" s="655"/>
      <c r="Z528" s="655"/>
      <c r="AA528" s="655"/>
      <c r="AB528" s="655"/>
      <c r="AC528" s="655"/>
      <c r="AD528" s="655"/>
      <c r="AE528" s="655"/>
      <c r="AF528" s="655"/>
      <c r="AG528" s="655"/>
      <c r="AH528" s="655"/>
      <c r="AI528" s="655"/>
      <c r="AJ528" s="655"/>
    </row>
    <row r="529" spans="1:36" ht="15.75" thickBot="1" x14ac:dyDescent="0.3">
      <c r="A529" s="554" t="s">
        <v>143</v>
      </c>
      <c r="B529" s="549"/>
      <c r="C529" s="550"/>
      <c r="D529" s="551" t="s">
        <v>126</v>
      </c>
      <c r="E529" s="551" t="s">
        <v>144</v>
      </c>
      <c r="F529" s="551" t="s">
        <v>162</v>
      </c>
      <c r="G529" s="551" t="s">
        <v>164</v>
      </c>
      <c r="Q529" s="655"/>
      <c r="R529" s="655"/>
      <c r="S529" s="655"/>
      <c r="T529" s="655"/>
      <c r="U529" s="655"/>
      <c r="V529" s="655"/>
      <c r="W529" s="655"/>
      <c r="X529" s="655"/>
      <c r="Y529" s="655"/>
      <c r="Z529" s="655"/>
      <c r="AA529" s="655"/>
      <c r="AB529" s="655"/>
      <c r="AC529" s="655"/>
      <c r="AD529" s="655"/>
      <c r="AE529" s="655"/>
      <c r="AF529" s="655"/>
      <c r="AG529" s="655"/>
      <c r="AH529" s="655"/>
      <c r="AI529" s="655"/>
      <c r="AJ529" s="655"/>
    </row>
    <row r="530" spans="1:36" x14ac:dyDescent="0.25">
      <c r="A530" s="317" t="s">
        <v>213</v>
      </c>
      <c r="B530" s="318"/>
      <c r="C530" s="318"/>
      <c r="D530" s="373"/>
      <c r="E530" s="373"/>
      <c r="F530" s="374"/>
      <c r="G530" s="375"/>
      <c r="Q530" s="655"/>
      <c r="R530" s="655"/>
      <c r="S530" s="655"/>
      <c r="T530" s="655"/>
      <c r="U530" s="655"/>
      <c r="V530" s="655"/>
      <c r="W530" s="655"/>
      <c r="X530" s="655"/>
      <c r="Y530" s="655"/>
      <c r="Z530" s="655"/>
      <c r="AA530" s="655"/>
      <c r="AB530" s="655"/>
      <c r="AC530" s="655"/>
      <c r="AD530" s="655"/>
      <c r="AE530" s="655"/>
      <c r="AF530" s="655"/>
      <c r="AG530" s="655"/>
      <c r="AH530" s="655"/>
      <c r="AI530" s="655"/>
      <c r="AJ530" s="655"/>
    </row>
    <row r="531" spans="1:36" ht="15.75" thickBot="1" x14ac:dyDescent="0.3">
      <c r="A531" s="379" t="s">
        <v>163</v>
      </c>
      <c r="B531" s="195"/>
      <c r="C531" s="195"/>
      <c r="D531" s="380"/>
      <c r="E531" s="380"/>
      <c r="F531" s="381"/>
      <c r="G531" s="382"/>
      <c r="Q531" s="655"/>
      <c r="R531" s="655"/>
      <c r="S531" s="655"/>
      <c r="T531" s="655"/>
      <c r="U531" s="655"/>
      <c r="V531" s="655"/>
      <c r="W531" s="655"/>
      <c r="X531" s="655"/>
      <c r="Y531" s="655"/>
      <c r="Z531" s="655"/>
      <c r="AA531" s="655"/>
      <c r="AB531" s="655"/>
      <c r="AC531" s="655"/>
      <c r="AD531" s="655"/>
      <c r="AE531" s="655"/>
      <c r="AF531" s="655"/>
      <c r="AG531" s="655"/>
      <c r="AH531" s="655"/>
      <c r="AI531" s="655"/>
      <c r="AJ531" s="655"/>
    </row>
    <row r="532" spans="1:36" x14ac:dyDescent="0.25">
      <c r="A532" s="317" t="s">
        <v>200</v>
      </c>
      <c r="B532" s="318"/>
      <c r="C532" s="318"/>
      <c r="D532" s="373"/>
      <c r="E532" s="373"/>
      <c r="F532" s="383"/>
      <c r="G532" s="384"/>
      <c r="Q532" s="655"/>
      <c r="R532" s="655"/>
      <c r="S532" s="655"/>
      <c r="T532" s="655"/>
      <c r="U532" s="655"/>
      <c r="V532" s="655"/>
      <c r="W532" s="655"/>
      <c r="X532" s="655"/>
      <c r="Y532" s="655"/>
      <c r="Z532" s="655"/>
      <c r="AA532" s="655"/>
      <c r="AB532" s="655"/>
      <c r="AC532" s="655"/>
      <c r="AD532" s="655"/>
      <c r="AE532" s="655"/>
      <c r="AF532" s="655"/>
      <c r="AG532" s="655"/>
      <c r="AH532" s="655"/>
      <c r="AI532" s="655"/>
      <c r="AJ532" s="655"/>
    </row>
    <row r="533" spans="1:36" x14ac:dyDescent="0.25">
      <c r="A533" s="319" t="s">
        <v>213</v>
      </c>
      <c r="B533" s="184"/>
      <c r="C533" s="184"/>
      <c r="D533" s="376"/>
      <c r="E533" s="376"/>
      <c r="F533" s="274"/>
      <c r="G533" s="377"/>
      <c r="Q533" s="655"/>
      <c r="R533" s="655"/>
      <c r="S533" s="655"/>
      <c r="T533" s="655"/>
      <c r="U533" s="655"/>
      <c r="V533" s="655"/>
      <c r="W533" s="655"/>
      <c r="X533" s="655"/>
      <c r="Y533" s="655"/>
      <c r="Z533" s="655"/>
      <c r="AA533" s="655"/>
      <c r="AB533" s="655"/>
      <c r="AC533" s="655"/>
      <c r="AD533" s="655"/>
      <c r="AE533" s="655"/>
      <c r="AF533" s="655"/>
      <c r="AG533" s="655"/>
      <c r="AH533" s="655"/>
      <c r="AI533" s="655"/>
      <c r="AJ533" s="655"/>
    </row>
    <row r="534" spans="1:36" x14ac:dyDescent="0.25">
      <c r="A534" s="319" t="s">
        <v>163</v>
      </c>
      <c r="B534" s="184"/>
      <c r="C534" s="184"/>
      <c r="D534" s="376"/>
      <c r="E534" s="376"/>
      <c r="F534" s="274"/>
      <c r="G534" s="377"/>
      <c r="Q534" s="655"/>
      <c r="R534" s="655"/>
      <c r="S534" s="655"/>
      <c r="T534" s="655"/>
      <c r="U534" s="655"/>
      <c r="V534" s="655"/>
      <c r="W534" s="655"/>
      <c r="X534" s="655"/>
      <c r="Y534" s="655"/>
      <c r="Z534" s="655"/>
      <c r="AA534" s="655"/>
      <c r="AB534" s="655"/>
      <c r="AC534" s="655"/>
      <c r="AD534" s="655"/>
      <c r="AE534" s="655"/>
      <c r="AF534" s="655"/>
      <c r="AG534" s="655"/>
      <c r="AH534" s="655"/>
      <c r="AI534" s="655"/>
      <c r="AJ534" s="655"/>
    </row>
    <row r="535" spans="1:36" x14ac:dyDescent="0.25">
      <c r="A535" s="319" t="s">
        <v>201</v>
      </c>
      <c r="B535" s="184"/>
      <c r="C535" s="184"/>
      <c r="D535" s="376"/>
      <c r="E535" s="376"/>
      <c r="F535" s="274"/>
      <c r="G535" s="377"/>
      <c r="Q535" s="655"/>
      <c r="R535" s="655"/>
      <c r="S535" s="655"/>
      <c r="T535" s="655"/>
      <c r="U535" s="655"/>
      <c r="V535" s="655"/>
      <c r="W535" s="655"/>
      <c r="X535" s="655"/>
      <c r="Y535" s="655"/>
      <c r="Z535" s="655"/>
      <c r="AA535" s="655"/>
      <c r="AB535" s="655"/>
      <c r="AC535" s="655"/>
      <c r="AD535" s="655"/>
      <c r="AE535" s="655"/>
      <c r="AF535" s="655"/>
      <c r="AG535" s="655"/>
      <c r="AH535" s="655"/>
      <c r="AI535" s="655"/>
      <c r="AJ535" s="655"/>
    </row>
    <row r="536" spans="1:36" x14ac:dyDescent="0.25">
      <c r="A536" s="559" t="s">
        <v>202</v>
      </c>
      <c r="B536" s="560"/>
      <c r="C536" s="560"/>
      <c r="D536" s="561"/>
      <c r="E536" s="562"/>
      <c r="F536" s="563"/>
      <c r="G536" s="370"/>
      <c r="Q536" s="655"/>
      <c r="R536" s="655"/>
      <c r="S536" s="655"/>
      <c r="T536" s="655"/>
      <c r="U536" s="655"/>
      <c r="V536" s="655"/>
      <c r="W536" s="655"/>
      <c r="X536" s="655"/>
      <c r="Y536" s="655"/>
      <c r="Z536" s="655"/>
      <c r="AA536" s="655"/>
      <c r="AB536" s="655"/>
      <c r="AC536" s="655"/>
      <c r="AD536" s="655"/>
      <c r="AE536" s="655"/>
      <c r="AF536" s="655"/>
      <c r="AG536" s="655"/>
      <c r="AH536" s="655"/>
      <c r="AI536" s="655"/>
      <c r="AJ536" s="655"/>
    </row>
    <row r="537" spans="1:36" ht="15.75" thickBot="1" x14ac:dyDescent="0.3">
      <c r="A537" s="270"/>
      <c r="B537" s="196"/>
      <c r="C537" s="196"/>
      <c r="D537" s="398"/>
      <c r="E537" s="325"/>
      <c r="F537" s="399"/>
      <c r="G537" s="400"/>
      <c r="H537" s="526"/>
      <c r="I537" s="172"/>
      <c r="J537" s="172"/>
      <c r="K537" s="172"/>
      <c r="L537" s="172"/>
      <c r="M537" s="172"/>
      <c r="N537" s="172"/>
      <c r="O537" s="172"/>
      <c r="Q537" s="655"/>
      <c r="R537" s="655"/>
      <c r="S537" s="655"/>
      <c r="T537" s="655"/>
      <c r="U537" s="655"/>
      <c r="V537" s="655"/>
      <c r="W537" s="655"/>
      <c r="X537" s="655"/>
      <c r="Y537" s="655"/>
      <c r="Z537" s="655"/>
      <c r="AA537" s="655"/>
      <c r="AB537" s="655"/>
      <c r="AC537" s="655"/>
      <c r="AD537" s="655"/>
      <c r="AE537" s="655"/>
      <c r="AF537" s="655"/>
      <c r="AG537" s="655"/>
      <c r="AH537" s="655"/>
      <c r="AI537" s="655"/>
      <c r="AJ537" s="655"/>
    </row>
    <row r="538" spans="1:36" ht="27" thickBot="1" x14ac:dyDescent="0.45">
      <c r="A538" s="474" t="s">
        <v>392</v>
      </c>
      <c r="B538" s="475"/>
      <c r="C538" s="475"/>
      <c r="D538" s="475"/>
      <c r="E538" s="475"/>
      <c r="F538" s="475"/>
      <c r="G538" s="475"/>
      <c r="H538" s="527"/>
      <c r="I538" s="475"/>
      <c r="J538" s="475"/>
      <c r="K538" s="475"/>
      <c r="L538" s="475"/>
      <c r="M538" s="475"/>
      <c r="N538" s="475"/>
      <c r="O538" s="475"/>
      <c r="P538" s="476"/>
      <c r="Q538" s="655"/>
      <c r="R538" s="655"/>
      <c r="S538" s="655"/>
      <c r="T538" s="655"/>
      <c r="U538" s="655"/>
      <c r="V538" s="655"/>
      <c r="W538" s="655"/>
      <c r="X538" s="655"/>
      <c r="Y538" s="655"/>
      <c r="Z538" s="655"/>
      <c r="AA538" s="655"/>
      <c r="AB538" s="655"/>
      <c r="AC538" s="655"/>
      <c r="AD538" s="655"/>
      <c r="AE538" s="655"/>
      <c r="AF538" s="655"/>
      <c r="AG538" s="655"/>
      <c r="AH538" s="655"/>
      <c r="AI538" s="655"/>
      <c r="AJ538" s="655"/>
    </row>
    <row r="539" spans="1:36" s="163" customFormat="1" ht="15.75" thickBot="1" x14ac:dyDescent="0.3">
      <c r="A539" s="406" t="str">
        <f>+Experiencia!C19</f>
        <v>CONSORCIO UNI-INGENIEROS FACEA 2019</v>
      </c>
      <c r="B539" s="396"/>
      <c r="C539" s="396"/>
      <c r="D539" s="396"/>
      <c r="E539" s="396"/>
      <c r="F539" s="396"/>
      <c r="G539" s="396"/>
      <c r="H539" s="524"/>
      <c r="I539" s="396"/>
      <c r="J539" s="396"/>
      <c r="K539" s="396"/>
      <c r="L539" s="396"/>
      <c r="M539" s="396"/>
      <c r="N539" s="396"/>
      <c r="O539" s="397"/>
      <c r="P539" s="170"/>
      <c r="Q539" s="656"/>
      <c r="R539" s="656"/>
      <c r="S539" s="656"/>
      <c r="T539" s="656"/>
      <c r="U539" s="655"/>
      <c r="V539" s="655"/>
      <c r="W539" s="655"/>
      <c r="X539" s="656"/>
      <c r="Y539" s="656"/>
      <c r="Z539" s="656"/>
      <c r="AA539" s="656"/>
      <c r="AB539" s="656"/>
      <c r="AC539" s="656"/>
      <c r="AD539" s="656"/>
      <c r="AE539" s="656"/>
      <c r="AF539" s="656"/>
      <c r="AG539" s="656"/>
      <c r="AH539" s="656"/>
      <c r="AI539" s="656"/>
      <c r="AJ539" s="656"/>
    </row>
    <row r="540" spans="1:36" s="169" customFormat="1" ht="36.75" x14ac:dyDescent="0.25">
      <c r="A540" s="180" t="s">
        <v>2</v>
      </c>
      <c r="B540" s="182" t="s">
        <v>189</v>
      </c>
      <c r="C540" s="181" t="s">
        <v>35</v>
      </c>
      <c r="D540" s="182" t="s">
        <v>96</v>
      </c>
      <c r="E540" s="182" t="s">
        <v>165</v>
      </c>
      <c r="F540" s="182" t="s">
        <v>97</v>
      </c>
      <c r="G540" s="182" t="s">
        <v>5</v>
      </c>
      <c r="H540" s="514" t="s">
        <v>99</v>
      </c>
      <c r="I540" s="182" t="s">
        <v>203</v>
      </c>
      <c r="J540" s="182" t="s">
        <v>141</v>
      </c>
      <c r="K540" s="182" t="s">
        <v>223</v>
      </c>
      <c r="L540" s="182" t="s">
        <v>204</v>
      </c>
      <c r="M540" s="182" t="s">
        <v>140</v>
      </c>
      <c r="N540" s="182" t="s">
        <v>214</v>
      </c>
      <c r="O540" s="182" t="s">
        <v>100</v>
      </c>
      <c r="P540" s="182" t="s">
        <v>94</v>
      </c>
      <c r="Q540" s="679"/>
      <c r="R540" s="657"/>
      <c r="S540" s="657"/>
      <c r="T540" s="657"/>
      <c r="U540" s="655"/>
      <c r="V540" s="655"/>
      <c r="W540" s="655"/>
      <c r="X540" s="657"/>
      <c r="Y540" s="657"/>
      <c r="Z540" s="657"/>
      <c r="AA540" s="657"/>
      <c r="AB540" s="657"/>
      <c r="AC540" s="657"/>
      <c r="AD540" s="657"/>
      <c r="AE540" s="657"/>
      <c r="AF540" s="657"/>
      <c r="AG540" s="657"/>
      <c r="AH540" s="657"/>
      <c r="AI540" s="657"/>
      <c r="AJ540" s="657"/>
    </row>
    <row r="541" spans="1:36" s="312" customFormat="1" x14ac:dyDescent="0.25">
      <c r="A541" s="305">
        <v>1</v>
      </c>
      <c r="B541" s="305"/>
      <c r="C541" s="305"/>
      <c r="D541" s="305"/>
      <c r="E541" s="305"/>
      <c r="F541" s="305"/>
      <c r="G541" s="305"/>
      <c r="H541" s="515"/>
      <c r="I541" s="313"/>
      <c r="J541" s="306"/>
      <c r="K541" s="307"/>
      <c r="L541" s="308"/>
      <c r="M541" s="308"/>
      <c r="N541" s="309">
        <f>+M541*L541*K541</f>
        <v>0</v>
      </c>
      <c r="O541" s="309">
        <f>+M541*L541*J541</f>
        <v>0</v>
      </c>
      <c r="P541" s="310"/>
      <c r="Q541" s="680"/>
      <c r="R541" s="660"/>
      <c r="S541" s="660"/>
      <c r="T541" s="660"/>
      <c r="U541" s="659"/>
      <c r="V541" s="659"/>
      <c r="W541" s="659"/>
      <c r="X541" s="660"/>
      <c r="Y541" s="660"/>
      <c r="Z541" s="660"/>
      <c r="AA541" s="660"/>
      <c r="AB541" s="660"/>
      <c r="AC541" s="660"/>
      <c r="AD541" s="660"/>
      <c r="AE541" s="660"/>
      <c r="AF541" s="660"/>
      <c r="AG541" s="660"/>
      <c r="AH541" s="660"/>
      <c r="AI541" s="660"/>
      <c r="AJ541" s="660"/>
    </row>
    <row r="542" spans="1:36" s="312" customFormat="1" x14ac:dyDescent="0.25">
      <c r="A542" s="305">
        <v>2</v>
      </c>
      <c r="B542" s="305"/>
      <c r="C542" s="305"/>
      <c r="D542" s="305"/>
      <c r="E542" s="305"/>
      <c r="F542" s="305"/>
      <c r="G542" s="305"/>
      <c r="H542" s="515"/>
      <c r="I542" s="313"/>
      <c r="J542" s="306"/>
      <c r="K542" s="307"/>
      <c r="L542" s="308"/>
      <c r="M542" s="308"/>
      <c r="N542" s="309">
        <f>+M542*L542*K542</f>
        <v>0</v>
      </c>
      <c r="O542" s="309">
        <f>+M542*L542*J542</f>
        <v>0</v>
      </c>
      <c r="P542" s="310"/>
      <c r="Q542" s="680"/>
      <c r="R542" s="660"/>
      <c r="S542" s="660"/>
      <c r="T542" s="660"/>
      <c r="U542" s="659"/>
      <c r="V542" s="659"/>
      <c r="W542" s="659"/>
      <c r="X542" s="660"/>
      <c r="Y542" s="660"/>
      <c r="Z542" s="660"/>
      <c r="AA542" s="660"/>
      <c r="AB542" s="660"/>
      <c r="AC542" s="660"/>
      <c r="AD542" s="660"/>
      <c r="AE542" s="660"/>
      <c r="AF542" s="660"/>
      <c r="AG542" s="660"/>
      <c r="AH542" s="660"/>
      <c r="AI542" s="660"/>
      <c r="AJ542" s="660"/>
    </row>
    <row r="543" spans="1:36" s="163" customFormat="1" x14ac:dyDescent="0.25">
      <c r="A543" s="183">
        <v>3</v>
      </c>
      <c r="B543" s="183"/>
      <c r="C543" s="183"/>
      <c r="D543" s="183"/>
      <c r="E543" s="183"/>
      <c r="F543" s="305"/>
      <c r="G543" s="186"/>
      <c r="H543" s="516"/>
      <c r="I543" s="304"/>
      <c r="J543" s="306"/>
      <c r="K543" s="305"/>
      <c r="L543" s="308"/>
      <c r="M543" s="308"/>
      <c r="N543" s="309">
        <f>+M543*L543*K543</f>
        <v>0</v>
      </c>
      <c r="O543" s="309">
        <f>+M543*L543*J543</f>
        <v>0</v>
      </c>
      <c r="P543" s="360"/>
      <c r="Q543" s="682"/>
      <c r="R543" s="683"/>
      <c r="S543" s="656"/>
      <c r="T543" s="656"/>
      <c r="U543" s="655"/>
      <c r="V543" s="655"/>
      <c r="W543" s="655"/>
      <c r="X543" s="656"/>
      <c r="Y543" s="656"/>
      <c r="Z543" s="656"/>
      <c r="AA543" s="656"/>
      <c r="AB543" s="656"/>
      <c r="AC543" s="656"/>
      <c r="AD543" s="656"/>
      <c r="AE543" s="656"/>
      <c r="AF543" s="656"/>
      <c r="AG543" s="656"/>
      <c r="AH543" s="656"/>
      <c r="AI543" s="656"/>
      <c r="AJ543" s="656"/>
    </row>
    <row r="544" spans="1:36" s="312" customFormat="1" x14ac:dyDescent="0.25">
      <c r="A544" s="305">
        <v>4</v>
      </c>
      <c r="B544" s="183"/>
      <c r="C544" s="183"/>
      <c r="D544" s="183"/>
      <c r="E544" s="183"/>
      <c r="F544" s="305"/>
      <c r="G544" s="186"/>
      <c r="H544" s="516"/>
      <c r="I544" s="304"/>
      <c r="J544" s="306"/>
      <c r="K544" s="305"/>
      <c r="L544" s="308"/>
      <c r="M544" s="308"/>
      <c r="N544" s="309">
        <f>+M544*L544*K544</f>
        <v>0</v>
      </c>
      <c r="O544" s="309">
        <f>+M544*L544*J544</f>
        <v>0</v>
      </c>
      <c r="P544" s="310"/>
      <c r="Q544" s="680"/>
      <c r="R544" s="660"/>
      <c r="S544" s="660"/>
      <c r="T544" s="660"/>
      <c r="U544" s="659"/>
      <c r="V544" s="659"/>
      <c r="W544" s="659"/>
      <c r="X544" s="660"/>
      <c r="Y544" s="660"/>
      <c r="Z544" s="660"/>
      <c r="AA544" s="660"/>
      <c r="AB544" s="660"/>
      <c r="AC544" s="660"/>
      <c r="AD544" s="660"/>
      <c r="AE544" s="660"/>
      <c r="AF544" s="660"/>
      <c r="AG544" s="660"/>
      <c r="AH544" s="660"/>
      <c r="AI544" s="660"/>
      <c r="AJ544" s="660"/>
    </row>
    <row r="545" spans="1:48" s="163" customFormat="1" x14ac:dyDescent="0.25">
      <c r="A545" s="183">
        <v>5</v>
      </c>
      <c r="B545" s="183"/>
      <c r="C545" s="183"/>
      <c r="D545" s="183"/>
      <c r="E545" s="183"/>
      <c r="F545" s="183"/>
      <c r="G545" s="186"/>
      <c r="H545" s="516"/>
      <c r="I545" s="304"/>
      <c r="J545" s="306"/>
      <c r="K545" s="186"/>
      <c r="L545" s="188"/>
      <c r="M545" s="188"/>
      <c r="N545" s="316">
        <v>0</v>
      </c>
      <c r="O545" s="309">
        <v>0</v>
      </c>
      <c r="P545" s="310"/>
      <c r="Q545" s="685"/>
      <c r="R545" s="656"/>
      <c r="S545" s="656"/>
      <c r="T545" s="656"/>
      <c r="U545" s="655"/>
      <c r="V545" s="655"/>
      <c r="W545" s="655"/>
      <c r="X545" s="656"/>
      <c r="Y545" s="656"/>
      <c r="Z545" s="656"/>
      <c r="AA545" s="656"/>
      <c r="AB545" s="656"/>
      <c r="AC545" s="656"/>
      <c r="AD545" s="656"/>
      <c r="AE545" s="656"/>
      <c r="AF545" s="656"/>
      <c r="AG545" s="656"/>
      <c r="AH545" s="656"/>
      <c r="AI545" s="656"/>
      <c r="AJ545" s="656"/>
    </row>
    <row r="546" spans="1:48" s="163" customFormat="1" x14ac:dyDescent="0.25">
      <c r="A546" s="183"/>
      <c r="B546" s="183"/>
      <c r="C546" s="183"/>
      <c r="D546" s="183"/>
      <c r="E546" s="183"/>
      <c r="F546" s="183"/>
      <c r="G546" s="186"/>
      <c r="H546" s="516"/>
      <c r="I546" s="304"/>
      <c r="J546" s="186"/>
      <c r="K546" s="186"/>
      <c r="L546" s="188"/>
      <c r="M546" s="188"/>
      <c r="N546" s="188"/>
      <c r="O546" s="188"/>
      <c r="P546" s="185"/>
      <c r="Q546" s="685"/>
      <c r="R546" s="656"/>
      <c r="S546" s="656"/>
      <c r="T546" s="656"/>
      <c r="U546" s="655"/>
      <c r="V546" s="655"/>
      <c r="W546" s="655"/>
      <c r="X546" s="656"/>
      <c r="Y546" s="656"/>
      <c r="Z546" s="656"/>
      <c r="AA546" s="656"/>
      <c r="AB546" s="656"/>
      <c r="AC546" s="656"/>
      <c r="AD546" s="656"/>
      <c r="AE546" s="656"/>
      <c r="AF546" s="656"/>
      <c r="AG546" s="656"/>
      <c r="AH546" s="656"/>
      <c r="AI546" s="656"/>
      <c r="AJ546" s="656"/>
    </row>
    <row r="547" spans="1:48" s="163" customFormat="1" ht="15.75" thickBot="1" x14ac:dyDescent="0.3">
      <c r="A547" s="183"/>
      <c r="B547" s="183"/>
      <c r="C547" s="183"/>
      <c r="D547" s="183"/>
      <c r="E547" s="183"/>
      <c r="F547" s="183"/>
      <c r="G547" s="186"/>
      <c r="H547" s="516"/>
      <c r="I547" s="187"/>
      <c r="J547" s="186"/>
      <c r="K547" s="186"/>
      <c r="L547" s="188"/>
      <c r="M547" s="188"/>
      <c r="N547" s="188"/>
      <c r="O547" s="188"/>
      <c r="P547" s="185"/>
      <c r="Q547" s="685"/>
      <c r="R547" s="656"/>
      <c r="S547" s="656"/>
      <c r="T547" s="656"/>
      <c r="U547" s="655"/>
      <c r="V547" s="655"/>
      <c r="W547" s="655"/>
      <c r="X547" s="656"/>
      <c r="Y547" s="656"/>
      <c r="Z547" s="656"/>
      <c r="AA547" s="656"/>
      <c r="AB547" s="656"/>
      <c r="AC547" s="656"/>
      <c r="AD547" s="656"/>
      <c r="AE547" s="656"/>
      <c r="AF547" s="656"/>
      <c r="AG547" s="656"/>
      <c r="AH547" s="656"/>
      <c r="AI547" s="656"/>
      <c r="AJ547" s="656"/>
    </row>
    <row r="548" spans="1:48" s="163" customFormat="1" ht="30.75" thickBot="1" x14ac:dyDescent="0.3">
      <c r="A548" s="189"/>
      <c r="B548" s="189"/>
      <c r="C548" s="189"/>
      <c r="D548" s="189"/>
      <c r="E548" s="189"/>
      <c r="F548" s="189"/>
      <c r="G548" s="458" t="s">
        <v>231</v>
      </c>
      <c r="H548" s="517"/>
      <c r="I548" s="190"/>
      <c r="J548" s="190"/>
      <c r="K548" s="190"/>
      <c r="L548" s="191"/>
      <c r="M548" s="191"/>
      <c r="N548" s="198">
        <f>SUM(N541:N547)</f>
        <v>0</v>
      </c>
      <c r="O548" s="192"/>
      <c r="P548" s="193"/>
      <c r="Q548" s="685"/>
      <c r="R548" s="656"/>
      <c r="S548" s="656"/>
      <c r="T548" s="656"/>
      <c r="U548" s="661" t="s">
        <v>246</v>
      </c>
      <c r="V548" s="655" t="s">
        <v>247</v>
      </c>
      <c r="W548" s="662" t="s">
        <v>248</v>
      </c>
      <c r="X548" s="661" t="s">
        <v>246</v>
      </c>
      <c r="Y548" s="655" t="s">
        <v>247</v>
      </c>
      <c r="Z548" s="662" t="s">
        <v>248</v>
      </c>
      <c r="AA548" s="656"/>
      <c r="AB548" s="661" t="s">
        <v>246</v>
      </c>
      <c r="AC548" s="655" t="s">
        <v>247</v>
      </c>
      <c r="AD548" s="662" t="s">
        <v>248</v>
      </c>
      <c r="AE548" s="656"/>
      <c r="AF548" s="656"/>
      <c r="AG548" s="656"/>
      <c r="AH548" s="656"/>
      <c r="AI548" s="656"/>
      <c r="AJ548" s="656"/>
    </row>
    <row r="549" spans="1:48" s="163" customFormat="1" ht="15.75" customHeight="1" thickBot="1" x14ac:dyDescent="0.3">
      <c r="A549" s="189"/>
      <c r="B549" s="189"/>
      <c r="C549" s="189"/>
      <c r="D549" s="189"/>
      <c r="E549" s="189"/>
      <c r="F549" s="189"/>
      <c r="G549" s="458" t="s">
        <v>232</v>
      </c>
      <c r="H549" s="517"/>
      <c r="I549" s="190"/>
      <c r="J549" s="190"/>
      <c r="K549" s="190"/>
      <c r="L549" s="190"/>
      <c r="M549" s="190"/>
      <c r="N549" s="198"/>
      <c r="O549" s="194">
        <f>SUM(O541:O548)</f>
        <v>0</v>
      </c>
      <c r="P549" s="189"/>
      <c r="Q549" s="685"/>
      <c r="R549" s="656"/>
      <c r="S549" s="656"/>
      <c r="T549" s="656"/>
      <c r="U549" s="663">
        <v>40224</v>
      </c>
      <c r="V549" s="663">
        <v>40359</v>
      </c>
      <c r="W549" s="664">
        <f>+((V549-U549)+1)/30</f>
        <v>4.5333333333333332</v>
      </c>
      <c r="X549" s="663">
        <v>40926</v>
      </c>
      <c r="Y549" s="663">
        <v>41068</v>
      </c>
      <c r="Z549" s="664">
        <f>+((Y549-X549)+1)/30</f>
        <v>4.7666666666666666</v>
      </c>
      <c r="AA549" s="656"/>
      <c r="AB549" s="663">
        <v>41457</v>
      </c>
      <c r="AC549" s="663">
        <v>41506</v>
      </c>
      <c r="AD549" s="664">
        <f>+((AC549-AB549)+1)/30</f>
        <v>1.6666666666666667</v>
      </c>
      <c r="AE549" s="656"/>
      <c r="AF549" s="656"/>
      <c r="AG549" s="656"/>
      <c r="AH549" s="656"/>
      <c r="AI549" s="656"/>
      <c r="AJ549" s="656"/>
    </row>
    <row r="550" spans="1:48" ht="15.75" thickBot="1" x14ac:dyDescent="0.3">
      <c r="Q550" s="655"/>
      <c r="R550" s="655"/>
      <c r="S550" s="655"/>
      <c r="T550" s="655"/>
      <c r="U550" s="668">
        <v>40410</v>
      </c>
      <c r="V550" s="668">
        <v>40448</v>
      </c>
      <c r="W550" s="664">
        <f>+((V550-U550)+1)/30</f>
        <v>1.3</v>
      </c>
      <c r="X550" s="668">
        <v>41164</v>
      </c>
      <c r="Y550" s="668">
        <v>41230</v>
      </c>
      <c r="Z550" s="664">
        <f>+((Y550-X550)+1)/30</f>
        <v>2.2333333333333334</v>
      </c>
      <c r="AA550" s="655"/>
      <c r="AB550" s="668">
        <v>41519</v>
      </c>
      <c r="AC550" s="668">
        <v>41654</v>
      </c>
      <c r="AD550" s="664">
        <f>+((AC550-AB550)+1)/30</f>
        <v>4.5333333333333332</v>
      </c>
      <c r="AE550" s="655"/>
      <c r="AF550" s="655"/>
      <c r="AG550" s="655"/>
      <c r="AH550" s="655"/>
      <c r="AI550" s="655"/>
      <c r="AJ550" s="655"/>
    </row>
    <row r="551" spans="1:48" s="312" customFormat="1" ht="24.75" thickBot="1" x14ac:dyDescent="0.3">
      <c r="A551" s="537" t="s">
        <v>15</v>
      </c>
      <c r="B551" s="538"/>
      <c r="C551" s="541" t="s">
        <v>395</v>
      </c>
      <c r="D551" s="538"/>
      <c r="E551" s="539"/>
      <c r="F551" s="540" t="s">
        <v>493</v>
      </c>
      <c r="G551" s="501"/>
      <c r="H551" s="532"/>
      <c r="I551" s="502"/>
      <c r="J551" s="502"/>
      <c r="K551" s="502"/>
      <c r="L551" s="502"/>
      <c r="M551" s="502"/>
      <c r="N551" s="502"/>
      <c r="O551" s="502"/>
      <c r="P551" s="311"/>
      <c r="Q551" s="660"/>
      <c r="R551" s="660"/>
      <c r="S551" s="660"/>
      <c r="T551" s="660"/>
      <c r="U551" s="669">
        <v>40505</v>
      </c>
      <c r="V551" s="669">
        <v>40633</v>
      </c>
      <c r="W551" s="664">
        <f>+((V551-U551)+1)/30</f>
        <v>4.3</v>
      </c>
      <c r="X551" s="669">
        <v>41381</v>
      </c>
      <c r="Y551" s="669">
        <v>41425</v>
      </c>
      <c r="Z551" s="664">
        <f>+((Y551-X551)+1)/30</f>
        <v>1.5</v>
      </c>
      <c r="AA551" s="660"/>
      <c r="AB551" s="669"/>
      <c r="AC551" s="669"/>
      <c r="AD551" s="664">
        <f>+((AC551-AB551)+0)/30</f>
        <v>0</v>
      </c>
      <c r="AE551" s="660"/>
      <c r="AF551" s="660"/>
      <c r="AG551" s="660"/>
      <c r="AH551" s="660"/>
      <c r="AI551" s="660"/>
      <c r="AJ551" s="660"/>
    </row>
    <row r="552" spans="1:48" s="163" customFormat="1" ht="15.75" thickBot="1" x14ac:dyDescent="0.3">
      <c r="A552" s="477" t="s">
        <v>143</v>
      </c>
      <c r="B552" s="478"/>
      <c r="C552" s="479"/>
      <c r="D552" s="480" t="s">
        <v>126</v>
      </c>
      <c r="E552" s="480" t="s">
        <v>144</v>
      </c>
      <c r="F552" s="268"/>
      <c r="G552" s="269"/>
      <c r="H552" s="518"/>
      <c r="I552" s="196"/>
      <c r="J552" s="196"/>
      <c r="K552" s="196"/>
      <c r="L552" s="196"/>
      <c r="M552" s="196"/>
      <c r="N552" s="196"/>
      <c r="O552" s="196"/>
      <c r="P552" s="173"/>
      <c r="Q552" s="656"/>
      <c r="R552" s="656"/>
      <c r="S552" s="656"/>
      <c r="T552" s="656"/>
      <c r="U552" s="655"/>
      <c r="V552" s="666" t="s">
        <v>287</v>
      </c>
      <c r="W552" s="667">
        <f>SUM(W549:W551)</f>
        <v>10.133333333333333</v>
      </c>
      <c r="X552" s="656"/>
      <c r="Y552" s="666" t="s">
        <v>287</v>
      </c>
      <c r="Z552" s="667">
        <f>SUM(Z549:Z551)</f>
        <v>8.5</v>
      </c>
      <c r="AA552" s="656"/>
      <c r="AB552" s="656"/>
      <c r="AC552" s="666" t="s">
        <v>287</v>
      </c>
      <c r="AD552" s="667">
        <f>SUM(AD549:AD551)</f>
        <v>6.2</v>
      </c>
      <c r="AE552" s="656"/>
      <c r="AF552" s="656"/>
      <c r="AG552" s="656"/>
      <c r="AH552" s="656"/>
      <c r="AI552" s="656"/>
      <c r="AJ552" s="656"/>
    </row>
    <row r="553" spans="1:48" s="163" customFormat="1" x14ac:dyDescent="0.25">
      <c r="A553" s="332" t="s">
        <v>187</v>
      </c>
      <c r="B553" s="333"/>
      <c r="C553" s="508"/>
      <c r="D553" s="335" t="s">
        <v>90</v>
      </c>
      <c r="E553" s="335"/>
      <c r="F553" s="268"/>
      <c r="G553" s="269"/>
      <c r="H553" s="518"/>
      <c r="I553" s="196"/>
      <c r="J553" s="196"/>
      <c r="K553" s="196"/>
      <c r="L553" s="196"/>
      <c r="M553" s="196"/>
      <c r="N553" s="196"/>
      <c r="O553" s="196"/>
      <c r="P553" s="173"/>
      <c r="Q553" s="656"/>
      <c r="R553" s="656"/>
      <c r="S553" s="656"/>
      <c r="T553" s="656"/>
      <c r="U553" s="655"/>
      <c r="V553" s="655"/>
      <c r="W553" s="655"/>
      <c r="X553" s="656"/>
      <c r="Y553" s="656"/>
      <c r="Z553" s="656"/>
      <c r="AA553" s="656"/>
      <c r="AB553" s="656"/>
      <c r="AC553" s="656"/>
      <c r="AD553" s="656"/>
      <c r="AE553" s="656"/>
      <c r="AF553" s="656"/>
      <c r="AG553" s="656"/>
      <c r="AH553" s="656"/>
      <c r="AI553" s="656"/>
      <c r="AJ553" s="656"/>
    </row>
    <row r="554" spans="1:48" s="163" customFormat="1" x14ac:dyDescent="0.25">
      <c r="A554" s="326" t="s">
        <v>188</v>
      </c>
      <c r="B554" s="327"/>
      <c r="C554" s="328"/>
      <c r="D554" s="320" t="s">
        <v>90</v>
      </c>
      <c r="E554" s="320"/>
      <c r="F554" s="268"/>
      <c r="G554" s="269"/>
      <c r="H554" s="518"/>
      <c r="I554" s="196"/>
      <c r="J554" s="196"/>
      <c r="K554" s="196"/>
      <c r="L554" s="196"/>
      <c r="M554" s="196"/>
      <c r="N554" s="196"/>
      <c r="O554" s="196"/>
      <c r="P554" s="173"/>
      <c r="Q554" s="656"/>
      <c r="R554" s="656"/>
      <c r="S554" s="656"/>
      <c r="T554" s="656"/>
      <c r="U554" s="655"/>
      <c r="V554" s="655"/>
      <c r="W554" s="655"/>
      <c r="X554" s="656"/>
      <c r="Y554" s="656"/>
      <c r="Z554" s="656"/>
      <c r="AA554" s="656"/>
      <c r="AB554" s="656"/>
      <c r="AC554" s="656"/>
      <c r="AD554" s="656"/>
      <c r="AE554" s="656"/>
      <c r="AF554" s="656"/>
      <c r="AG554" s="656"/>
      <c r="AH554" s="656"/>
      <c r="AI554" s="656"/>
      <c r="AJ554" s="656"/>
    </row>
    <row r="555" spans="1:48" s="163" customFormat="1" ht="15.75" thickBot="1" x14ac:dyDescent="0.3">
      <c r="A555" s="329" t="s">
        <v>142</v>
      </c>
      <c r="B555" s="330"/>
      <c r="C555" s="331"/>
      <c r="D555" s="321" t="s">
        <v>90</v>
      </c>
      <c r="E555" s="321"/>
      <c r="F555" s="268"/>
      <c r="G555" s="269"/>
      <c r="H555" s="518"/>
      <c r="I555" s="196"/>
      <c r="J555" s="196"/>
      <c r="K555" s="196"/>
      <c r="L555" s="196"/>
      <c r="M555" s="196"/>
      <c r="N555" s="196"/>
      <c r="O555" s="196"/>
      <c r="P555" s="173"/>
      <c r="Q555" s="656"/>
      <c r="R555" s="656"/>
      <c r="S555" s="656"/>
      <c r="T555" s="656"/>
      <c r="U555" s="655"/>
      <c r="V555" s="655"/>
      <c r="W555" s="655"/>
      <c r="X555" s="656"/>
      <c r="Y555" s="656"/>
      <c r="Z555" s="656"/>
      <c r="AA555" s="656"/>
      <c r="AB555" s="656"/>
      <c r="AC555" s="656"/>
      <c r="AD555" s="656"/>
      <c r="AE555" s="656"/>
      <c r="AF555" s="656"/>
      <c r="AG555" s="656"/>
      <c r="AH555" s="656"/>
      <c r="AI555" s="656"/>
      <c r="AJ555" s="656"/>
    </row>
    <row r="556" spans="1:48" s="163" customFormat="1" x14ac:dyDescent="0.25">
      <c r="A556" s="322"/>
      <c r="B556" s="323"/>
      <c r="C556" s="324"/>
      <c r="D556" s="325"/>
      <c r="E556" s="325"/>
      <c r="F556" s="268"/>
      <c r="G556" s="269"/>
      <c r="H556" s="518"/>
      <c r="I556" s="196"/>
      <c r="J556" s="196"/>
      <c r="K556" s="196"/>
      <c r="L556" s="196"/>
      <c r="M556" s="196"/>
      <c r="N556" s="196"/>
      <c r="O556" s="196"/>
      <c r="P556" s="173"/>
      <c r="Q556" s="656"/>
      <c r="R556" s="656"/>
      <c r="S556" s="656"/>
      <c r="T556" s="656"/>
      <c r="U556" s="655"/>
      <c r="V556" s="655"/>
      <c r="W556" s="655"/>
      <c r="X556" s="656"/>
      <c r="Y556" s="656"/>
      <c r="Z556" s="656"/>
      <c r="AA556" s="656"/>
      <c r="AB556" s="656"/>
      <c r="AC556" s="656"/>
      <c r="AD556" s="656"/>
      <c r="AE556" s="656"/>
      <c r="AF556" s="656"/>
      <c r="AG556" s="656"/>
      <c r="AH556" s="656"/>
      <c r="AI556" s="656"/>
      <c r="AJ556" s="656"/>
    </row>
    <row r="557" spans="1:48" s="163" customFormat="1" ht="48.75" x14ac:dyDescent="0.25">
      <c r="A557" s="481" t="s">
        <v>206</v>
      </c>
      <c r="B557" s="481" t="s">
        <v>35</v>
      </c>
      <c r="C557" s="481" t="s">
        <v>254</v>
      </c>
      <c r="D557" s="481" t="s">
        <v>207</v>
      </c>
      <c r="E557" s="481" t="s">
        <v>238</v>
      </c>
      <c r="F557" s="481" t="s">
        <v>239</v>
      </c>
      <c r="G557" s="481" t="s">
        <v>240</v>
      </c>
      <c r="H557" s="528" t="s">
        <v>241</v>
      </c>
      <c r="I557" s="482" t="s">
        <v>5</v>
      </c>
      <c r="J557" s="482" t="s">
        <v>145</v>
      </c>
      <c r="K557" s="482" t="s">
        <v>190</v>
      </c>
      <c r="L557" s="482" t="s">
        <v>147</v>
      </c>
      <c r="M557" s="482" t="s">
        <v>129</v>
      </c>
      <c r="N557" s="482" t="s">
        <v>242</v>
      </c>
      <c r="O557" s="482" t="s">
        <v>208</v>
      </c>
      <c r="P557" s="482" t="s">
        <v>245</v>
      </c>
      <c r="Q557" s="690" t="s">
        <v>148</v>
      </c>
      <c r="R557" s="690" t="s">
        <v>192</v>
      </c>
      <c r="S557" s="690"/>
      <c r="T557" s="685"/>
      <c r="U557" s="656"/>
      <c r="V557" s="656"/>
      <c r="W557" s="656"/>
      <c r="X557" s="655"/>
      <c r="Y557" s="656"/>
      <c r="Z557" s="656"/>
      <c r="AA557" s="656"/>
      <c r="AB557" s="656"/>
      <c r="AC557" s="656"/>
      <c r="AD557" s="656"/>
      <c r="AE557" s="656"/>
      <c r="AF557" s="656"/>
      <c r="AG557" s="656"/>
      <c r="AH557" s="656"/>
      <c r="AI557" s="656"/>
      <c r="AJ557" s="656"/>
    </row>
    <row r="558" spans="1:48" s="312" customFormat="1" ht="165" x14ac:dyDescent="0.25">
      <c r="A558" s="506">
        <v>1</v>
      </c>
      <c r="B558" s="506">
        <v>52</v>
      </c>
      <c r="C558" s="506">
        <v>344</v>
      </c>
      <c r="D558" s="506" t="s">
        <v>90</v>
      </c>
      <c r="E558" s="506" t="s">
        <v>395</v>
      </c>
      <c r="F558" s="506" t="s">
        <v>395</v>
      </c>
      <c r="G558" s="506" t="s">
        <v>396</v>
      </c>
      <c r="H558" s="529" t="str">
        <f>+F558</f>
        <v>WILLIAM CARDONA OLMOS</v>
      </c>
      <c r="I558" s="506" t="s">
        <v>417</v>
      </c>
      <c r="J558" s="507">
        <v>40640</v>
      </c>
      <c r="K558" s="507">
        <v>41129</v>
      </c>
      <c r="L558" s="506">
        <v>16.3</v>
      </c>
      <c r="M558" s="506">
        <v>12</v>
      </c>
      <c r="N558" s="506" t="s">
        <v>418</v>
      </c>
      <c r="O558" s="506" t="s">
        <v>98</v>
      </c>
      <c r="P558" s="506" t="s">
        <v>419</v>
      </c>
      <c r="Q558" s="692">
        <v>11.93</v>
      </c>
      <c r="R558" s="692"/>
      <c r="S558" s="692" t="s">
        <v>397</v>
      </c>
      <c r="T558" s="660"/>
      <c r="U558" s="669"/>
      <c r="V558" s="669">
        <v>41226</v>
      </c>
      <c r="W558" s="669">
        <v>41297</v>
      </c>
      <c r="X558" s="674">
        <f>+(W558-V558)/30</f>
        <v>2.3666666666666667</v>
      </c>
      <c r="Y558" s="670"/>
      <c r="Z558" s="670"/>
      <c r="AA558" s="660"/>
      <c r="AB558" s="660"/>
      <c r="AC558" s="660"/>
      <c r="AD558" s="660"/>
      <c r="AE558" s="660"/>
      <c r="AF558" s="660"/>
      <c r="AG558" s="660"/>
      <c r="AH558" s="660"/>
      <c r="AI558" s="660"/>
      <c r="AJ558" s="660"/>
      <c r="AU558" s="312">
        <v>41856</v>
      </c>
      <c r="AV558" s="312">
        <f>+AU558-AT558</f>
        <v>41856</v>
      </c>
    </row>
    <row r="559" spans="1:48" s="312" customFormat="1" ht="110.25" customHeight="1" x14ac:dyDescent="0.25">
      <c r="A559" s="506">
        <v>2</v>
      </c>
      <c r="B559" s="506" t="s">
        <v>398</v>
      </c>
      <c r="C559" s="506">
        <v>381</v>
      </c>
      <c r="D559" s="506" t="s">
        <v>90</v>
      </c>
      <c r="E559" s="506" t="s">
        <v>395</v>
      </c>
      <c r="F559" s="506" t="s">
        <v>395</v>
      </c>
      <c r="G559" s="506" t="s">
        <v>396</v>
      </c>
      <c r="H559" s="529"/>
      <c r="I559" s="506" t="s">
        <v>399</v>
      </c>
      <c r="J559" s="507">
        <v>42141</v>
      </c>
      <c r="K559" s="507">
        <v>42622</v>
      </c>
      <c r="L559" s="506">
        <v>16.03</v>
      </c>
      <c r="M559" s="506">
        <v>6</v>
      </c>
      <c r="N559" s="506" t="s">
        <v>90</v>
      </c>
      <c r="O559" s="506" t="s">
        <v>98</v>
      </c>
      <c r="P559" s="506">
        <v>382</v>
      </c>
      <c r="Q559" s="692">
        <v>5.43</v>
      </c>
      <c r="R559" s="692"/>
      <c r="S559" s="692" t="s">
        <v>400</v>
      </c>
      <c r="T559" s="660"/>
      <c r="U559" s="669"/>
      <c r="V559" s="669">
        <v>41316</v>
      </c>
      <c r="W559" s="669">
        <v>41341</v>
      </c>
      <c r="X559" s="674">
        <f t="shared" ref="X559:X622" si="10">+(W559-V559)/30</f>
        <v>0.83333333333333337</v>
      </c>
      <c r="Y559" s="670"/>
      <c r="Z559" s="670"/>
      <c r="AA559" s="660"/>
      <c r="AB559" s="660"/>
      <c r="AC559" s="660"/>
      <c r="AD559" s="660"/>
      <c r="AE559" s="660"/>
      <c r="AF559" s="660"/>
      <c r="AG559" s="660"/>
      <c r="AH559" s="660"/>
      <c r="AI559" s="660"/>
      <c r="AJ559" s="660"/>
      <c r="AV559" s="312">
        <f t="shared" ref="AV559" si="11">+AU559-AT559</f>
        <v>0</v>
      </c>
    </row>
    <row r="560" spans="1:48" s="312" customFormat="1" ht="75" x14ac:dyDescent="0.25">
      <c r="A560" s="506">
        <v>3</v>
      </c>
      <c r="B560" s="506">
        <v>114</v>
      </c>
      <c r="C560" s="506">
        <v>400</v>
      </c>
      <c r="D560" s="506" t="s">
        <v>90</v>
      </c>
      <c r="E560" s="506" t="s">
        <v>401</v>
      </c>
      <c r="F560" s="506" t="s">
        <v>395</v>
      </c>
      <c r="G560" s="506" t="s">
        <v>396</v>
      </c>
      <c r="H560" s="529" t="s">
        <v>401</v>
      </c>
      <c r="I560" s="506" t="s">
        <v>402</v>
      </c>
      <c r="J560" s="507">
        <v>40045</v>
      </c>
      <c r="K560" s="507">
        <v>40517</v>
      </c>
      <c r="L560" s="506">
        <v>15.67</v>
      </c>
      <c r="M560" s="506">
        <v>14</v>
      </c>
      <c r="N560" s="506" t="s">
        <v>90</v>
      </c>
      <c r="O560" s="506" t="s">
        <v>98</v>
      </c>
      <c r="P560" s="506" t="s">
        <v>90</v>
      </c>
      <c r="Q560" s="692">
        <v>14</v>
      </c>
      <c r="R560" s="692"/>
      <c r="S560" s="692"/>
      <c r="T560" s="660"/>
      <c r="U560" s="669"/>
      <c r="V560" s="669"/>
      <c r="W560" s="669"/>
      <c r="X560" s="674">
        <f>SUM(X558:X559)</f>
        <v>3.2</v>
      </c>
      <c r="Y560" s="670"/>
      <c r="Z560" s="670"/>
      <c r="AA560" s="660"/>
      <c r="AB560" s="660"/>
      <c r="AC560" s="660"/>
      <c r="AD560" s="660"/>
      <c r="AE560" s="660"/>
      <c r="AF560" s="660"/>
      <c r="AG560" s="660"/>
      <c r="AH560" s="660"/>
      <c r="AI560" s="660"/>
      <c r="AJ560" s="660"/>
    </row>
    <row r="561" spans="1:48" s="312" customFormat="1" ht="75" x14ac:dyDescent="0.25">
      <c r="A561" s="506">
        <v>4</v>
      </c>
      <c r="B561" s="506" t="s">
        <v>421</v>
      </c>
      <c r="C561" s="506">
        <v>423</v>
      </c>
      <c r="D561" s="506" t="s">
        <v>90</v>
      </c>
      <c r="E561" s="506" t="s">
        <v>395</v>
      </c>
      <c r="F561" s="506" t="s">
        <v>395</v>
      </c>
      <c r="G561" s="506" t="s">
        <v>403</v>
      </c>
      <c r="H561" s="529" t="s">
        <v>395</v>
      </c>
      <c r="I561" s="506" t="s">
        <v>404</v>
      </c>
      <c r="J561" s="507">
        <v>41226</v>
      </c>
      <c r="K561" s="507">
        <v>41341</v>
      </c>
      <c r="L561" s="506">
        <v>3.83</v>
      </c>
      <c r="M561" s="506">
        <v>3</v>
      </c>
      <c r="N561" s="506" t="s">
        <v>90</v>
      </c>
      <c r="O561" s="506" t="s">
        <v>98</v>
      </c>
      <c r="P561" s="506">
        <v>424</v>
      </c>
      <c r="Q561" s="692">
        <v>3</v>
      </c>
      <c r="R561" s="692"/>
      <c r="S561" s="692"/>
      <c r="T561" s="660"/>
      <c r="U561" s="669"/>
      <c r="V561" s="669"/>
      <c r="W561" s="669"/>
      <c r="X561" s="674"/>
      <c r="Y561" s="670"/>
      <c r="Z561" s="670"/>
      <c r="AA561" s="660"/>
      <c r="AB561" s="660"/>
      <c r="AC561" s="660"/>
      <c r="AD561" s="660"/>
      <c r="AE561" s="660"/>
      <c r="AF561" s="660"/>
      <c r="AG561" s="660"/>
      <c r="AH561" s="660"/>
      <c r="AI561" s="660"/>
      <c r="AJ561" s="660"/>
    </row>
    <row r="562" spans="1:48" s="312" customFormat="1" ht="120" x14ac:dyDescent="0.25">
      <c r="A562" s="506">
        <v>5</v>
      </c>
      <c r="B562" s="506" t="s">
        <v>405</v>
      </c>
      <c r="C562" s="506">
        <v>437</v>
      </c>
      <c r="D562" s="506" t="s">
        <v>90</v>
      </c>
      <c r="E562" s="506" t="s">
        <v>395</v>
      </c>
      <c r="F562" s="506" t="s">
        <v>395</v>
      </c>
      <c r="G562" s="506" t="s">
        <v>406</v>
      </c>
      <c r="H562" s="529" t="s">
        <v>395</v>
      </c>
      <c r="I562" s="506" t="s">
        <v>422</v>
      </c>
      <c r="J562" s="507">
        <v>39051</v>
      </c>
      <c r="K562" s="507">
        <v>39171</v>
      </c>
      <c r="L562" s="506">
        <v>4</v>
      </c>
      <c r="M562" s="506">
        <v>1</v>
      </c>
      <c r="N562" s="506" t="s">
        <v>90</v>
      </c>
      <c r="O562" s="506" t="s">
        <v>98</v>
      </c>
      <c r="P562" s="509" t="s">
        <v>423</v>
      </c>
      <c r="Q562" s="692">
        <v>1</v>
      </c>
      <c r="R562" s="692" t="s">
        <v>407</v>
      </c>
      <c r="S562" s="692" t="s">
        <v>408</v>
      </c>
      <c r="T562" s="660"/>
      <c r="U562" s="669"/>
      <c r="V562" s="669"/>
      <c r="W562" s="669"/>
      <c r="X562" s="674"/>
      <c r="Y562" s="670"/>
      <c r="Z562" s="670"/>
      <c r="AA562" s="660"/>
      <c r="AB562" s="660"/>
      <c r="AC562" s="660"/>
      <c r="AD562" s="660"/>
      <c r="AE562" s="660"/>
      <c r="AF562" s="660"/>
      <c r="AG562" s="660"/>
      <c r="AH562" s="660"/>
      <c r="AI562" s="660"/>
      <c r="AJ562" s="660"/>
      <c r="AV562" s="312">
        <f>SUM(AV558:AV561)+COUNT(AV558:AV561)</f>
        <v>41858</v>
      </c>
    </row>
    <row r="563" spans="1:48" s="312" customFormat="1" ht="105" x14ac:dyDescent="0.25">
      <c r="A563" s="506">
        <v>6</v>
      </c>
      <c r="B563" s="506">
        <v>2130668</v>
      </c>
      <c r="C563" s="506">
        <v>451</v>
      </c>
      <c r="D563" s="506" t="s">
        <v>90</v>
      </c>
      <c r="E563" s="506" t="s">
        <v>395</v>
      </c>
      <c r="F563" s="506" t="s">
        <v>98</v>
      </c>
      <c r="G563" s="506" t="s">
        <v>409</v>
      </c>
      <c r="H563" s="529" t="s">
        <v>395</v>
      </c>
      <c r="I563" s="506" t="s">
        <v>410</v>
      </c>
      <c r="J563" s="507">
        <v>41348</v>
      </c>
      <c r="K563" s="507">
        <v>41721</v>
      </c>
      <c r="L563" s="506">
        <v>12.43</v>
      </c>
      <c r="M563" s="506">
        <v>12</v>
      </c>
      <c r="N563" s="506" t="s">
        <v>90</v>
      </c>
      <c r="O563" s="506" t="s">
        <v>98</v>
      </c>
      <c r="P563" s="506" t="s">
        <v>424</v>
      </c>
      <c r="Q563" s="692">
        <v>12</v>
      </c>
      <c r="R563" s="692"/>
      <c r="S563" s="692"/>
      <c r="T563" s="660"/>
      <c r="U563" s="669"/>
      <c r="V563" s="669"/>
      <c r="W563" s="669"/>
      <c r="X563" s="674"/>
      <c r="Y563" s="670"/>
      <c r="Z563" s="670"/>
      <c r="AA563" s="660"/>
      <c r="AB563" s="660"/>
      <c r="AC563" s="660"/>
      <c r="AD563" s="660"/>
      <c r="AE563" s="660"/>
      <c r="AF563" s="660"/>
      <c r="AG563" s="660"/>
      <c r="AH563" s="660"/>
      <c r="AI563" s="660"/>
      <c r="AJ563" s="660"/>
      <c r="AV563" s="312">
        <f>+AV562/30</f>
        <v>1395.2666666666667</v>
      </c>
    </row>
    <row r="564" spans="1:48" s="312" customFormat="1" ht="150" x14ac:dyDescent="0.25">
      <c r="A564" s="506">
        <v>7</v>
      </c>
      <c r="B564" s="506">
        <v>1063</v>
      </c>
      <c r="C564" s="506">
        <v>473</v>
      </c>
      <c r="D564" s="506" t="s">
        <v>90</v>
      </c>
      <c r="E564" s="506" t="s">
        <v>395</v>
      </c>
      <c r="F564" s="506" t="s">
        <v>98</v>
      </c>
      <c r="G564" s="506" t="s">
        <v>411</v>
      </c>
      <c r="H564" s="529"/>
      <c r="I564" s="506" t="s">
        <v>412</v>
      </c>
      <c r="J564" s="507">
        <v>41794</v>
      </c>
      <c r="K564" s="507">
        <v>42079</v>
      </c>
      <c r="L564" s="506">
        <v>9.5</v>
      </c>
      <c r="M564" s="506">
        <v>7</v>
      </c>
      <c r="N564" s="506" t="s">
        <v>90</v>
      </c>
      <c r="O564" s="506" t="s">
        <v>98</v>
      </c>
      <c r="P564" s="506" t="s">
        <v>425</v>
      </c>
      <c r="Q564" s="692">
        <v>5</v>
      </c>
      <c r="R564" s="692" t="s">
        <v>413</v>
      </c>
      <c r="S564" s="692"/>
      <c r="T564" s="660"/>
      <c r="U564" s="669"/>
      <c r="V564" s="669"/>
      <c r="W564" s="669"/>
      <c r="X564" s="674"/>
      <c r="Y564" s="670"/>
      <c r="Z564" s="670"/>
      <c r="AA564" s="660"/>
      <c r="AB564" s="660"/>
      <c r="AC564" s="660"/>
      <c r="AD564" s="660"/>
      <c r="AE564" s="660"/>
      <c r="AF564" s="660"/>
      <c r="AG564" s="660"/>
      <c r="AH564" s="660"/>
      <c r="AI564" s="660"/>
      <c r="AJ564" s="660"/>
    </row>
    <row r="565" spans="1:48" s="163" customFormat="1" ht="135" x14ac:dyDescent="0.25">
      <c r="A565" s="506">
        <v>8</v>
      </c>
      <c r="B565" s="506">
        <v>17321360</v>
      </c>
      <c r="C565" s="506">
        <v>596</v>
      </c>
      <c r="D565" s="506" t="s">
        <v>90</v>
      </c>
      <c r="E565" s="506" t="s">
        <v>414</v>
      </c>
      <c r="F565" s="506" t="s">
        <v>98</v>
      </c>
      <c r="G565" s="506" t="s">
        <v>0</v>
      </c>
      <c r="H565" s="529" t="s">
        <v>414</v>
      </c>
      <c r="I565" s="506" t="s">
        <v>426</v>
      </c>
      <c r="J565" s="507">
        <v>43032</v>
      </c>
      <c r="K565" s="507">
        <v>43579</v>
      </c>
      <c r="L565" s="506">
        <v>18.23</v>
      </c>
      <c r="M565" s="506">
        <v>17.329999999999998</v>
      </c>
      <c r="N565" s="506" t="s">
        <v>90</v>
      </c>
      <c r="O565" s="506" t="s">
        <v>98</v>
      </c>
      <c r="P565" s="506" t="s">
        <v>427</v>
      </c>
      <c r="Q565" s="692">
        <v>17.329999999999998</v>
      </c>
      <c r="R565" s="692"/>
      <c r="S565" s="692"/>
      <c r="T565" s="656"/>
      <c r="U565" s="668"/>
      <c r="V565" s="668"/>
      <c r="W565" s="673"/>
      <c r="X565" s="674"/>
      <c r="Y565" s="656"/>
      <c r="Z565" s="656"/>
      <c r="AA565" s="656"/>
      <c r="AB565" s="656"/>
      <c r="AC565" s="656"/>
      <c r="AD565" s="656"/>
      <c r="AE565" s="656"/>
      <c r="AF565" s="656"/>
      <c r="AG565" s="656"/>
      <c r="AH565" s="656"/>
      <c r="AI565" s="656"/>
      <c r="AJ565" s="656"/>
    </row>
    <row r="566" spans="1:48" s="163" customFormat="1" x14ac:dyDescent="0.25">
      <c r="A566" s="505"/>
      <c r="B566" s="505"/>
      <c r="C566" s="505"/>
      <c r="D566" s="505"/>
      <c r="E566" s="505"/>
      <c r="F566" s="505"/>
      <c r="G566" s="505"/>
      <c r="H566" s="530"/>
      <c r="I566" s="505"/>
      <c r="J566" s="505"/>
      <c r="K566" s="505"/>
      <c r="L566" s="505"/>
      <c r="M566" s="505"/>
      <c r="N566" s="505"/>
      <c r="O566" s="505"/>
      <c r="P566" s="505"/>
      <c r="Q566" s="693"/>
      <c r="R566" s="693"/>
      <c r="S566" s="685"/>
      <c r="T566" s="656"/>
      <c r="U566" s="668"/>
      <c r="V566" s="668"/>
      <c r="W566" s="655"/>
      <c r="X566" s="674"/>
      <c r="Y566" s="656"/>
      <c r="Z566" s="656"/>
      <c r="AA566" s="656"/>
      <c r="AB566" s="656"/>
      <c r="AC566" s="656"/>
      <c r="AD566" s="656"/>
      <c r="AE566" s="656"/>
      <c r="AF566" s="656"/>
      <c r="AG566" s="656"/>
      <c r="AH566" s="656"/>
      <c r="AI566" s="656"/>
      <c r="AJ566" s="656"/>
    </row>
    <row r="567" spans="1:48" s="163" customFormat="1" ht="26.25" x14ac:dyDescent="0.25">
      <c r="A567" s="272"/>
      <c r="B567" s="272"/>
      <c r="C567" s="272"/>
      <c r="D567" s="272"/>
      <c r="E567" s="272"/>
      <c r="F567" s="272"/>
      <c r="G567" s="272"/>
      <c r="H567" s="525"/>
      <c r="I567" s="276"/>
      <c r="J567" s="276"/>
      <c r="K567" s="275"/>
      <c r="L567" s="272"/>
      <c r="M567" s="272"/>
      <c r="N567" s="272"/>
      <c r="P567" s="276" t="s">
        <v>146</v>
      </c>
      <c r="Q567" s="688">
        <f>SUM(Q558:Q566)</f>
        <v>69.69</v>
      </c>
      <c r="R567" s="672"/>
      <c r="S567" s="685"/>
      <c r="T567" s="656"/>
      <c r="U567" s="668"/>
      <c r="V567" s="668"/>
      <c r="W567" s="655"/>
      <c r="X567" s="674"/>
      <c r="Y567" s="656"/>
      <c r="Z567" s="656"/>
      <c r="AA567" s="656"/>
      <c r="AB567" s="656"/>
      <c r="AC567" s="656"/>
      <c r="AD567" s="656"/>
      <c r="AE567" s="656"/>
      <c r="AF567" s="656"/>
      <c r="AG567" s="656"/>
      <c r="AH567" s="656"/>
      <c r="AI567" s="656"/>
      <c r="AJ567" s="656"/>
    </row>
    <row r="568" spans="1:48" s="163" customFormat="1" ht="15.75" thickBot="1" x14ac:dyDescent="0.3">
      <c r="A568" s="272"/>
      <c r="B568" s="272"/>
      <c r="C568" s="272"/>
      <c r="D568" s="272"/>
      <c r="E568" s="272"/>
      <c r="F568" s="272"/>
      <c r="G568" s="272"/>
      <c r="H568" s="521"/>
      <c r="I568" s="272"/>
      <c r="J568" s="272"/>
      <c r="K568" s="272"/>
      <c r="L568" s="272"/>
      <c r="M568" s="272"/>
      <c r="N568" s="272"/>
      <c r="O568" s="272"/>
      <c r="P568" s="272"/>
      <c r="Q568" s="685"/>
      <c r="R568" s="656"/>
      <c r="S568" s="656"/>
      <c r="T568" s="656"/>
      <c r="U568" s="655"/>
      <c r="V568" s="655"/>
      <c r="W568" s="655"/>
      <c r="X568" s="674"/>
      <c r="Y568" s="656"/>
      <c r="Z568" s="656"/>
      <c r="AA568" s="656"/>
      <c r="AB568" s="656"/>
      <c r="AC568" s="656"/>
      <c r="AD568" s="656"/>
      <c r="AE568" s="656"/>
      <c r="AF568" s="656"/>
      <c r="AG568" s="656"/>
      <c r="AH568" s="656"/>
      <c r="AI568" s="656"/>
      <c r="AJ568" s="656"/>
    </row>
    <row r="569" spans="1:48" s="163" customFormat="1" ht="15.75" thickBot="1" x14ac:dyDescent="0.3">
      <c r="A569" s="477" t="s">
        <v>260</v>
      </c>
      <c r="B569" s="478"/>
      <c r="C569" s="478"/>
      <c r="D569" s="478"/>
      <c r="E569" s="479"/>
      <c r="F569" s="268"/>
      <c r="G569" s="269"/>
      <c r="H569" s="518"/>
      <c r="I569" s="196"/>
      <c r="J569" s="196"/>
      <c r="K569" s="196"/>
      <c r="L569" s="196"/>
      <c r="M569" s="196"/>
      <c r="N569" s="196"/>
      <c r="O569" s="196"/>
      <c r="P569" s="173"/>
      <c r="Q569" s="656"/>
      <c r="R569" s="656"/>
      <c r="S569" s="656"/>
      <c r="T569" s="656"/>
      <c r="U569" s="655"/>
      <c r="V569" s="655"/>
      <c r="W569" s="655"/>
      <c r="X569" s="674"/>
      <c r="Y569" s="656"/>
      <c r="Z569" s="656"/>
      <c r="AA569" s="656"/>
      <c r="AB569" s="656"/>
      <c r="AC569" s="656"/>
      <c r="AD569" s="656"/>
      <c r="AE569" s="656"/>
      <c r="AF569" s="656"/>
      <c r="AG569" s="656"/>
      <c r="AH569" s="656"/>
      <c r="AI569" s="656"/>
      <c r="AJ569" s="656"/>
    </row>
    <row r="570" spans="1:48" s="163" customFormat="1" ht="15.75" thickBot="1" x14ac:dyDescent="0.3">
      <c r="A570" s="477" t="s">
        <v>143</v>
      </c>
      <c r="B570" s="478"/>
      <c r="C570" s="479"/>
      <c r="D570" s="480" t="s">
        <v>126</v>
      </c>
      <c r="E570" s="480" t="s">
        <v>144</v>
      </c>
      <c r="F570" s="268"/>
      <c r="G570" s="269"/>
      <c r="H570" s="518"/>
      <c r="I570" s="196"/>
      <c r="J570" s="196"/>
      <c r="K570" s="196"/>
      <c r="L570" s="196"/>
      <c r="M570" s="196"/>
      <c r="N570" s="196"/>
      <c r="O570" s="196"/>
      <c r="P570" s="173"/>
      <c r="Q570" s="656"/>
      <c r="R570" s="656"/>
      <c r="S570" s="656"/>
      <c r="T570" s="656"/>
      <c r="U570" s="655"/>
      <c r="V570" s="655"/>
      <c r="W570" s="655"/>
      <c r="X570" s="674"/>
      <c r="Y570" s="656"/>
      <c r="Z570" s="656"/>
      <c r="AA570" s="656"/>
      <c r="AB570" s="656"/>
      <c r="AC570" s="656"/>
      <c r="AD570" s="656"/>
      <c r="AE570" s="656"/>
      <c r="AF570" s="656"/>
      <c r="AG570" s="656"/>
      <c r="AH570" s="656"/>
      <c r="AI570" s="656"/>
      <c r="AJ570" s="656"/>
    </row>
    <row r="571" spans="1:48" s="163" customFormat="1" x14ac:dyDescent="0.25">
      <c r="A571" s="332" t="s">
        <v>187</v>
      </c>
      <c r="B571" s="333"/>
      <c r="C571" s="334"/>
      <c r="D571" s="335"/>
      <c r="E571" s="335"/>
      <c r="F571" s="268"/>
      <c r="G571" s="269"/>
      <c r="H571" s="518"/>
      <c r="I571" s="196"/>
      <c r="J571" s="196"/>
      <c r="K571" s="196"/>
      <c r="L571" s="196"/>
      <c r="M571" s="196"/>
      <c r="N571" s="196"/>
      <c r="O571" s="196"/>
      <c r="P571" s="173"/>
      <c r="Q571" s="656"/>
      <c r="R571" s="656"/>
      <c r="S571" s="656"/>
      <c r="T571" s="656"/>
      <c r="U571" s="655"/>
      <c r="V571" s="655"/>
      <c r="W571" s="655"/>
      <c r="X571" s="674"/>
      <c r="Y571" s="656"/>
      <c r="Z571" s="656"/>
      <c r="AA571" s="656"/>
      <c r="AB571" s="656"/>
      <c r="AC571" s="656"/>
      <c r="AD571" s="656"/>
      <c r="AE571" s="656"/>
      <c r="AF571" s="656"/>
      <c r="AG571" s="656"/>
      <c r="AH571" s="656"/>
      <c r="AI571" s="656"/>
      <c r="AJ571" s="656"/>
    </row>
    <row r="572" spans="1:48" s="163" customFormat="1" x14ac:dyDescent="0.25">
      <c r="A572" s="326" t="s">
        <v>149</v>
      </c>
      <c r="B572" s="327"/>
      <c r="C572" s="328"/>
      <c r="D572" s="320"/>
      <c r="E572" s="320"/>
      <c r="F572" s="268"/>
      <c r="G572" s="269"/>
      <c r="H572" s="518"/>
      <c r="I572" s="196"/>
      <c r="J572" s="196"/>
      <c r="K572" s="196"/>
      <c r="L572" s="196"/>
      <c r="M572" s="196"/>
      <c r="N572" s="196"/>
      <c r="O572" s="196"/>
      <c r="P572" s="173"/>
      <c r="Q572" s="656"/>
      <c r="R572" s="656"/>
      <c r="S572" s="656"/>
      <c r="T572" s="656"/>
      <c r="U572" s="655"/>
      <c r="V572" s="655"/>
      <c r="W572" s="655"/>
      <c r="X572" s="674"/>
      <c r="Y572" s="656"/>
      <c r="Z572" s="656"/>
      <c r="AA572" s="656"/>
      <c r="AB572" s="656"/>
      <c r="AC572" s="656"/>
      <c r="AD572" s="656"/>
      <c r="AE572" s="656"/>
      <c r="AF572" s="656"/>
      <c r="AG572" s="656"/>
      <c r="AH572" s="656"/>
      <c r="AI572" s="656"/>
      <c r="AJ572" s="656"/>
    </row>
    <row r="573" spans="1:48" s="163" customFormat="1" x14ac:dyDescent="0.25">
      <c r="A573" s="343" t="s">
        <v>150</v>
      </c>
      <c r="B573" s="344"/>
      <c r="C573" s="345"/>
      <c r="D573" s="346"/>
      <c r="E573" s="346"/>
      <c r="F573" s="268"/>
      <c r="G573" s="269"/>
      <c r="H573" s="518"/>
      <c r="I573" s="196"/>
      <c r="J573" s="196"/>
      <c r="K573" s="196"/>
      <c r="L573" s="196"/>
      <c r="M573" s="196"/>
      <c r="N573" s="196"/>
      <c r="O573" s="196"/>
      <c r="P573" s="173"/>
      <c r="Q573" s="656"/>
      <c r="R573" s="656"/>
      <c r="S573" s="656"/>
      <c r="T573" s="656"/>
      <c r="U573" s="655"/>
      <c r="V573" s="655"/>
      <c r="W573" s="655"/>
      <c r="X573" s="674"/>
      <c r="Y573" s="656"/>
      <c r="Z573" s="656"/>
      <c r="AA573" s="656"/>
      <c r="AB573" s="656"/>
      <c r="AC573" s="656"/>
      <c r="AD573" s="656"/>
      <c r="AE573" s="656"/>
      <c r="AF573" s="656"/>
      <c r="AG573" s="656"/>
      <c r="AH573" s="656"/>
      <c r="AI573" s="656"/>
      <c r="AJ573" s="656"/>
    </row>
    <row r="574" spans="1:48" s="163" customFormat="1" x14ac:dyDescent="0.25">
      <c r="A574" s="343" t="s">
        <v>142</v>
      </c>
      <c r="B574" s="344"/>
      <c r="C574" s="345"/>
      <c r="D574" s="346"/>
      <c r="E574" s="346"/>
      <c r="F574" s="268"/>
      <c r="G574" s="269"/>
      <c r="H574" s="518"/>
      <c r="I574" s="196"/>
      <c r="J574" s="196"/>
      <c r="K574" s="196"/>
      <c r="L574" s="196"/>
      <c r="M574" s="196"/>
      <c r="N574" s="196"/>
      <c r="O574" s="196"/>
      <c r="P574" s="173"/>
      <c r="Q574" s="656"/>
      <c r="R574" s="656"/>
      <c r="S574" s="656"/>
      <c r="T574" s="656"/>
      <c r="U574" s="655"/>
      <c r="V574" s="655"/>
      <c r="W574" s="655"/>
      <c r="X574" s="674"/>
      <c r="Y574" s="656"/>
      <c r="Z574" s="656"/>
      <c r="AA574" s="656"/>
      <c r="AB574" s="656"/>
      <c r="AC574" s="656"/>
      <c r="AD574" s="656"/>
      <c r="AE574" s="656"/>
      <c r="AF574" s="656"/>
      <c r="AG574" s="656"/>
      <c r="AH574" s="656"/>
      <c r="AI574" s="656"/>
      <c r="AJ574" s="656"/>
    </row>
    <row r="575" spans="1:48" s="163" customFormat="1" x14ac:dyDescent="0.25">
      <c r="A575" s="343"/>
      <c r="B575" s="344"/>
      <c r="C575" s="345"/>
      <c r="D575" s="346"/>
      <c r="E575" s="346"/>
      <c r="F575" s="268"/>
      <c r="G575" s="269"/>
      <c r="H575" s="518"/>
      <c r="I575" s="196"/>
      <c r="J575" s="196"/>
      <c r="K575" s="196"/>
      <c r="L575" s="196"/>
      <c r="M575" s="196"/>
      <c r="N575" s="196"/>
      <c r="O575" s="196"/>
      <c r="P575" s="173"/>
      <c r="Q575" s="656"/>
      <c r="R575" s="656"/>
      <c r="S575" s="656"/>
      <c r="T575" s="656"/>
      <c r="U575" s="655"/>
      <c r="V575" s="655"/>
      <c r="W575" s="655"/>
      <c r="X575" s="674"/>
      <c r="Y575" s="656"/>
      <c r="Z575" s="656"/>
      <c r="AA575" s="656"/>
      <c r="AB575" s="656"/>
      <c r="AC575" s="656"/>
      <c r="AD575" s="656"/>
      <c r="AE575" s="656"/>
      <c r="AF575" s="656"/>
      <c r="AG575" s="656"/>
      <c r="AH575" s="656"/>
      <c r="AI575" s="656"/>
      <c r="AJ575" s="656"/>
    </row>
    <row r="576" spans="1:48" s="163" customFormat="1" ht="15.75" thickBot="1" x14ac:dyDescent="0.3">
      <c r="A576" s="329"/>
      <c r="B576" s="330"/>
      <c r="C576" s="331"/>
      <c r="D576" s="321"/>
      <c r="E576" s="321"/>
      <c r="F576" s="268"/>
      <c r="G576" s="269"/>
      <c r="H576" s="518"/>
      <c r="I576" s="196"/>
      <c r="J576" s="196"/>
      <c r="K576" s="196"/>
      <c r="L576" s="196"/>
      <c r="M576" s="196"/>
      <c r="N576" s="196"/>
      <c r="O576" s="196"/>
      <c r="P576" s="173"/>
      <c r="Q576" s="656"/>
      <c r="R576" s="656"/>
      <c r="S576" s="656"/>
      <c r="T576" s="656"/>
      <c r="U576" s="655"/>
      <c r="V576" s="655"/>
      <c r="W576" s="655"/>
      <c r="X576" s="674"/>
      <c r="Y576" s="656"/>
      <c r="Z576" s="656"/>
      <c r="AA576" s="656"/>
      <c r="AB576" s="656"/>
      <c r="AC576" s="656"/>
      <c r="AD576" s="656"/>
      <c r="AE576" s="656"/>
      <c r="AF576" s="656"/>
      <c r="AG576" s="656"/>
      <c r="AH576" s="656"/>
      <c r="AI576" s="656"/>
      <c r="AJ576" s="656"/>
    </row>
    <row r="577" spans="1:36" ht="15.75" thickBot="1" x14ac:dyDescent="0.3">
      <c r="Q577" s="655"/>
      <c r="R577" s="655"/>
      <c r="S577" s="655"/>
      <c r="T577" s="655"/>
      <c r="U577" s="655"/>
      <c r="V577" s="655"/>
      <c r="W577" s="655"/>
      <c r="X577" s="674"/>
      <c r="Y577" s="655"/>
      <c r="Z577" s="655"/>
      <c r="AA577" s="655"/>
      <c r="AB577" s="655"/>
      <c r="AC577" s="655"/>
      <c r="AD577" s="655"/>
      <c r="AE577" s="655"/>
      <c r="AF577" s="655"/>
      <c r="AG577" s="655"/>
      <c r="AH577" s="655"/>
      <c r="AI577" s="655"/>
      <c r="AJ577" s="655"/>
    </row>
    <row r="578" spans="1:36" ht="15.75" thickBot="1" x14ac:dyDescent="0.3">
      <c r="A578" s="477" t="s">
        <v>261</v>
      </c>
      <c r="B578" s="478"/>
      <c r="C578" s="478"/>
      <c r="D578" s="478"/>
      <c r="E578" s="479"/>
      <c r="F578" s="483"/>
      <c r="Q578" s="655"/>
      <c r="R578" s="655"/>
      <c r="S578" s="655"/>
      <c r="T578" s="655"/>
      <c r="U578" s="655"/>
      <c r="V578" s="655"/>
      <c r="W578" s="655"/>
      <c r="X578" s="674"/>
      <c r="Y578" s="655"/>
      <c r="Z578" s="655"/>
      <c r="AA578" s="655"/>
      <c r="AB578" s="655"/>
      <c r="AC578" s="655"/>
      <c r="AD578" s="655"/>
      <c r="AE578" s="655"/>
      <c r="AF578" s="655"/>
      <c r="AG578" s="655"/>
      <c r="AH578" s="655"/>
      <c r="AI578" s="655"/>
      <c r="AJ578" s="655"/>
    </row>
    <row r="579" spans="1:36" ht="15.75" thickBot="1" x14ac:dyDescent="0.3">
      <c r="A579" s="477" t="s">
        <v>143</v>
      </c>
      <c r="B579" s="478"/>
      <c r="C579" s="479"/>
      <c r="D579" s="480" t="s">
        <v>126</v>
      </c>
      <c r="E579" s="480" t="s">
        <v>144</v>
      </c>
      <c r="Q579" s="655"/>
      <c r="R579" s="655"/>
      <c r="S579" s="655"/>
      <c r="T579" s="655"/>
      <c r="U579" s="655"/>
      <c r="V579" s="655"/>
      <c r="W579" s="655"/>
      <c r="X579" s="674"/>
      <c r="Y579" s="655"/>
      <c r="Z579" s="655"/>
      <c r="AA579" s="655"/>
      <c r="AB579" s="655"/>
      <c r="AC579" s="655"/>
      <c r="AD579" s="655"/>
      <c r="AE579" s="655"/>
      <c r="AF579" s="655"/>
      <c r="AG579" s="655"/>
      <c r="AH579" s="655"/>
      <c r="AI579" s="655"/>
      <c r="AJ579" s="655"/>
    </row>
    <row r="580" spans="1:36" x14ac:dyDescent="0.25">
      <c r="A580" s="332" t="s">
        <v>187</v>
      </c>
      <c r="B580" s="333"/>
      <c r="C580" s="334"/>
      <c r="D580" s="335"/>
      <c r="E580" s="335"/>
      <c r="Q580" s="655"/>
      <c r="R580" s="655"/>
      <c r="S580" s="655"/>
      <c r="T580" s="655"/>
      <c r="U580" s="655"/>
      <c r="V580" s="655"/>
      <c r="W580" s="655"/>
      <c r="X580" s="674"/>
      <c r="Y580" s="655"/>
      <c r="Z580" s="655"/>
      <c r="AA580" s="655"/>
      <c r="AB580" s="655"/>
      <c r="AC580" s="655"/>
      <c r="AD580" s="655"/>
      <c r="AE580" s="655"/>
      <c r="AF580" s="655"/>
      <c r="AG580" s="655"/>
      <c r="AH580" s="655"/>
      <c r="AI580" s="655"/>
      <c r="AJ580" s="655"/>
    </row>
    <row r="581" spans="1:36" x14ac:dyDescent="0.25">
      <c r="A581" s="326" t="s">
        <v>149</v>
      </c>
      <c r="B581" s="327"/>
      <c r="C581" s="328"/>
      <c r="D581" s="320"/>
      <c r="E581" s="320"/>
      <c r="Q581" s="655"/>
      <c r="R581" s="655"/>
      <c r="S581" s="655"/>
      <c r="T581" s="655"/>
      <c r="U581" s="655"/>
      <c r="V581" s="655"/>
      <c r="W581" s="655"/>
      <c r="X581" s="674"/>
      <c r="Y581" s="655"/>
      <c r="Z581" s="655"/>
      <c r="AA581" s="655"/>
      <c r="AB581" s="655"/>
      <c r="AC581" s="655"/>
      <c r="AD581" s="655"/>
      <c r="AE581" s="655"/>
      <c r="AF581" s="655"/>
      <c r="AG581" s="655"/>
      <c r="AH581" s="655"/>
      <c r="AI581" s="655"/>
      <c r="AJ581" s="655"/>
    </row>
    <row r="582" spans="1:36" x14ac:dyDescent="0.25">
      <c r="A582" s="343" t="s">
        <v>151</v>
      </c>
      <c r="B582" s="344"/>
      <c r="C582" s="345"/>
      <c r="D582" s="346"/>
      <c r="E582" s="346"/>
      <c r="Q582" s="655"/>
      <c r="R582" s="655"/>
      <c r="S582" s="655"/>
      <c r="T582" s="655"/>
      <c r="U582" s="655"/>
      <c r="V582" s="655"/>
      <c r="W582" s="655"/>
      <c r="X582" s="674"/>
      <c r="Y582" s="655"/>
      <c r="Z582" s="655"/>
      <c r="AA582" s="655"/>
      <c r="AB582" s="655"/>
      <c r="AC582" s="655"/>
      <c r="AD582" s="655"/>
      <c r="AE582" s="655"/>
      <c r="AF582" s="655"/>
      <c r="AG582" s="655"/>
      <c r="AH582" s="655"/>
      <c r="AI582" s="655"/>
      <c r="AJ582" s="655"/>
    </row>
    <row r="583" spans="1:36" ht="15.75" thickBot="1" x14ac:dyDescent="0.3">
      <c r="A583" s="329"/>
      <c r="B583" s="330"/>
      <c r="C583" s="331"/>
      <c r="D583" s="321"/>
      <c r="E583" s="321"/>
      <c r="Q583" s="655"/>
      <c r="R583" s="655"/>
      <c r="S583" s="655"/>
      <c r="T583" s="655"/>
      <c r="U583" s="655"/>
      <c r="V583" s="655"/>
      <c r="W583" s="655"/>
      <c r="X583" s="674"/>
      <c r="Y583" s="655"/>
      <c r="Z583" s="655"/>
      <c r="AA583" s="655"/>
      <c r="AB583" s="655"/>
      <c r="AC583" s="655"/>
      <c r="AD583" s="655"/>
      <c r="AE583" s="655"/>
      <c r="AF583" s="655"/>
      <c r="AG583" s="655"/>
      <c r="AH583" s="655"/>
      <c r="AI583" s="655"/>
      <c r="AJ583" s="655"/>
    </row>
    <row r="584" spans="1:36" x14ac:dyDescent="0.25">
      <c r="Q584" s="655"/>
      <c r="R584" s="655"/>
      <c r="S584" s="655"/>
      <c r="T584" s="655"/>
      <c r="U584" s="655"/>
      <c r="V584" s="655"/>
      <c r="W584" s="655"/>
      <c r="X584" s="674"/>
      <c r="Y584" s="655"/>
      <c r="Z584" s="655"/>
      <c r="AA584" s="655"/>
      <c r="AB584" s="655"/>
      <c r="AC584" s="655"/>
      <c r="AD584" s="655"/>
      <c r="AE584" s="655"/>
      <c r="AF584" s="655"/>
      <c r="AG584" s="655"/>
      <c r="AH584" s="655"/>
      <c r="AI584" s="655"/>
      <c r="AJ584" s="655"/>
    </row>
    <row r="585" spans="1:36" s="163" customFormat="1" ht="48.75" x14ac:dyDescent="0.25">
      <c r="A585" s="182" t="s">
        <v>206</v>
      </c>
      <c r="B585" s="182" t="s">
        <v>35</v>
      </c>
      <c r="C585" s="182" t="s">
        <v>189</v>
      </c>
      <c r="D585" s="182" t="s">
        <v>207</v>
      </c>
      <c r="E585" s="182" t="s">
        <v>152</v>
      </c>
      <c r="F585" s="182" t="s">
        <v>193</v>
      </c>
      <c r="G585" s="271" t="s">
        <v>97</v>
      </c>
      <c r="H585" s="519" t="s">
        <v>5</v>
      </c>
      <c r="I585" s="271" t="s">
        <v>145</v>
      </c>
      <c r="J585" s="271" t="s">
        <v>190</v>
      </c>
      <c r="K585" s="271" t="s">
        <v>209</v>
      </c>
      <c r="L585" s="271" t="s">
        <v>153</v>
      </c>
      <c r="M585" s="271" t="s">
        <v>191</v>
      </c>
      <c r="N585" s="271"/>
      <c r="O585" s="271"/>
      <c r="P585" s="271"/>
      <c r="Q585" s="686" t="s">
        <v>192</v>
      </c>
      <c r="R585" s="656"/>
      <c r="S585" s="656"/>
      <c r="T585" s="656"/>
      <c r="U585" s="655"/>
      <c r="V585" s="655"/>
      <c r="W585" s="655"/>
      <c r="X585" s="674"/>
      <c r="Y585" s="656"/>
      <c r="Z585" s="656"/>
      <c r="AA585" s="656"/>
      <c r="AB585" s="656"/>
      <c r="AC585" s="656"/>
      <c r="AD585" s="656"/>
      <c r="AE585" s="656"/>
      <c r="AF585" s="656"/>
      <c r="AG585" s="656"/>
      <c r="AH585" s="656"/>
      <c r="AI585" s="656"/>
      <c r="AJ585" s="656"/>
    </row>
    <row r="586" spans="1:36" s="312" customFormat="1" x14ac:dyDescent="0.25">
      <c r="A586" s="338">
        <v>1</v>
      </c>
      <c r="B586" s="338"/>
      <c r="C586" s="338"/>
      <c r="D586" s="341"/>
      <c r="E586" s="338"/>
      <c r="F586" s="338"/>
      <c r="G586" s="338"/>
      <c r="H586" s="520"/>
      <c r="I586" s="339"/>
      <c r="J586" s="339"/>
      <c r="K586" s="338"/>
      <c r="L586" s="349"/>
      <c r="O586" s="338"/>
      <c r="P586" s="338"/>
      <c r="Q586" s="687"/>
      <c r="R586" s="660"/>
      <c r="S586" s="660"/>
      <c r="T586" s="660"/>
      <c r="U586" s="659"/>
      <c r="V586" s="659"/>
      <c r="W586" s="659"/>
      <c r="X586" s="674"/>
      <c r="Y586" s="660"/>
      <c r="Z586" s="660"/>
      <c r="AA586" s="660"/>
      <c r="AB586" s="660"/>
      <c r="AC586" s="660"/>
      <c r="AD586" s="660"/>
      <c r="AE586" s="660"/>
      <c r="AF586" s="660"/>
      <c r="AG586" s="660"/>
      <c r="AH586" s="660"/>
      <c r="AI586" s="660"/>
      <c r="AJ586" s="660"/>
    </row>
    <row r="587" spans="1:36" s="312" customFormat="1" x14ac:dyDescent="0.25">
      <c r="A587" s="338">
        <v>2</v>
      </c>
      <c r="B587" s="338"/>
      <c r="C587" s="338"/>
      <c r="D587" s="341"/>
      <c r="E587" s="338"/>
      <c r="F587" s="338"/>
      <c r="G587" s="338"/>
      <c r="H587" s="520"/>
      <c r="I587" s="339"/>
      <c r="J587" s="339"/>
      <c r="K587" s="338"/>
      <c r="L587" s="349"/>
      <c r="M587" s="338"/>
      <c r="N587" s="338"/>
      <c r="O587" s="338"/>
      <c r="P587" s="338"/>
      <c r="Q587" s="687"/>
      <c r="R587" s="660"/>
      <c r="S587" s="660"/>
      <c r="T587" s="660"/>
      <c r="U587" s="659"/>
      <c r="V587" s="659"/>
      <c r="W587" s="659"/>
      <c r="X587" s="674"/>
      <c r="Y587" s="660"/>
      <c r="Z587" s="660"/>
      <c r="AA587" s="660"/>
      <c r="AB587" s="660"/>
      <c r="AC587" s="660"/>
      <c r="AD587" s="660"/>
      <c r="AE587" s="660"/>
      <c r="AF587" s="660"/>
      <c r="AG587" s="660"/>
      <c r="AH587" s="660"/>
      <c r="AI587" s="660"/>
      <c r="AJ587" s="660"/>
    </row>
    <row r="588" spans="1:36" s="312" customFormat="1" x14ac:dyDescent="0.25">
      <c r="A588" s="338">
        <v>3</v>
      </c>
      <c r="B588" s="338"/>
      <c r="C588" s="338"/>
      <c r="D588" s="341"/>
      <c r="E588" s="338"/>
      <c r="F588" s="338"/>
      <c r="G588" s="338"/>
      <c r="H588" s="520"/>
      <c r="I588" s="339"/>
      <c r="J588" s="339"/>
      <c r="K588" s="338"/>
      <c r="L588" s="342"/>
      <c r="M588" s="338"/>
      <c r="N588" s="338"/>
      <c r="O588" s="338"/>
      <c r="P588" s="338"/>
      <c r="Q588" s="687"/>
      <c r="R588" s="660"/>
      <c r="S588" s="660"/>
      <c r="T588" s="660"/>
      <c r="U588" s="659"/>
      <c r="V588" s="659"/>
      <c r="W588" s="659"/>
      <c r="X588" s="674"/>
      <c r="Y588" s="660"/>
      <c r="Z588" s="660"/>
      <c r="AA588" s="660"/>
      <c r="AB588" s="660"/>
      <c r="AC588" s="660"/>
      <c r="AD588" s="660"/>
      <c r="AE588" s="660"/>
      <c r="AF588" s="660"/>
      <c r="AG588" s="660"/>
      <c r="AH588" s="660"/>
      <c r="AI588" s="660"/>
      <c r="AJ588" s="660"/>
    </row>
    <row r="589" spans="1:36" s="312" customFormat="1" x14ac:dyDescent="0.25">
      <c r="A589" s="338">
        <v>4</v>
      </c>
      <c r="B589" s="338"/>
      <c r="C589" s="338"/>
      <c r="D589" s="341"/>
      <c r="E589" s="338"/>
      <c r="F589" s="338"/>
      <c r="G589" s="338"/>
      <c r="H589" s="520"/>
      <c r="I589" s="339"/>
      <c r="J589" s="339"/>
      <c r="K589" s="338"/>
      <c r="L589" s="342"/>
      <c r="M589" s="338"/>
      <c r="N589" s="338"/>
      <c r="O589" s="338"/>
      <c r="P589" s="338"/>
      <c r="Q589" s="687"/>
      <c r="R589" s="660"/>
      <c r="S589" s="660"/>
      <c r="T589" s="660"/>
      <c r="U589" s="659"/>
      <c r="V589" s="659"/>
      <c r="W589" s="659"/>
      <c r="X589" s="674"/>
      <c r="Y589" s="660"/>
      <c r="Z589" s="660"/>
      <c r="AA589" s="660"/>
      <c r="AB589" s="660"/>
      <c r="AC589" s="660"/>
      <c r="AD589" s="660"/>
      <c r="AE589" s="660"/>
      <c r="AF589" s="660"/>
      <c r="AG589" s="660"/>
      <c r="AH589" s="660"/>
      <c r="AI589" s="660"/>
      <c r="AJ589" s="660"/>
    </row>
    <row r="590" spans="1:36" s="312" customFormat="1" x14ac:dyDescent="0.25">
      <c r="A590" s="338">
        <v>5</v>
      </c>
      <c r="B590" s="338"/>
      <c r="C590" s="338"/>
      <c r="D590" s="341"/>
      <c r="E590" s="338"/>
      <c r="F590" s="338"/>
      <c r="G590" s="338"/>
      <c r="H590" s="520"/>
      <c r="I590" s="339"/>
      <c r="J590" s="339"/>
      <c r="K590" s="338"/>
      <c r="L590" s="342"/>
      <c r="M590" s="338"/>
      <c r="N590" s="338"/>
      <c r="O590" s="338"/>
      <c r="P590" s="338"/>
      <c r="Q590" s="687"/>
      <c r="R590" s="660"/>
      <c r="S590" s="660"/>
      <c r="T590" s="660"/>
      <c r="U590" s="659"/>
      <c r="V590" s="659"/>
      <c r="W590" s="659"/>
      <c r="X590" s="674"/>
      <c r="Y590" s="660"/>
      <c r="Z590" s="660"/>
      <c r="AA590" s="660"/>
      <c r="AB590" s="660"/>
      <c r="AC590" s="660"/>
      <c r="AD590" s="660"/>
      <c r="AE590" s="660"/>
      <c r="AF590" s="660"/>
      <c r="AG590" s="660"/>
      <c r="AH590" s="660"/>
      <c r="AI590" s="660"/>
      <c r="AJ590" s="660"/>
    </row>
    <row r="591" spans="1:36" s="312" customFormat="1" x14ac:dyDescent="0.25">
      <c r="A591" s="338">
        <v>6</v>
      </c>
      <c r="B591" s="338"/>
      <c r="C591" s="338"/>
      <c r="D591" s="341"/>
      <c r="E591" s="338"/>
      <c r="F591" s="338"/>
      <c r="G591" s="338"/>
      <c r="H591" s="520"/>
      <c r="I591" s="339"/>
      <c r="J591" s="339"/>
      <c r="K591" s="338"/>
      <c r="L591" s="342"/>
      <c r="M591" s="338"/>
      <c r="N591" s="338"/>
      <c r="O591" s="338"/>
      <c r="P591" s="338"/>
      <c r="Q591" s="689"/>
      <c r="R591" s="660"/>
      <c r="S591" s="660"/>
      <c r="T591" s="660"/>
      <c r="U591" s="659"/>
      <c r="V591" s="659"/>
      <c r="W591" s="659"/>
      <c r="X591" s="674"/>
      <c r="Y591" s="660"/>
      <c r="Z591" s="660"/>
      <c r="AA591" s="660"/>
      <c r="AB591" s="660"/>
      <c r="AC591" s="660"/>
      <c r="AD591" s="660"/>
      <c r="AE591" s="660"/>
      <c r="AF591" s="660"/>
      <c r="AG591" s="660"/>
      <c r="AH591" s="660"/>
      <c r="AI591" s="660"/>
      <c r="AJ591" s="660"/>
    </row>
    <row r="592" spans="1:36" s="312" customFormat="1" x14ac:dyDescent="0.25">
      <c r="A592" s="338">
        <v>7</v>
      </c>
      <c r="B592" s="338"/>
      <c r="C592" s="338"/>
      <c r="D592" s="341"/>
      <c r="E592" s="338"/>
      <c r="F592" s="338"/>
      <c r="G592" s="338"/>
      <c r="H592" s="520"/>
      <c r="I592" s="339"/>
      <c r="J592" s="339"/>
      <c r="K592" s="338"/>
      <c r="L592" s="342"/>
      <c r="M592" s="338"/>
      <c r="N592" s="338"/>
      <c r="O592" s="338"/>
      <c r="P592" s="338"/>
      <c r="Q592" s="687"/>
      <c r="R592" s="660"/>
      <c r="S592" s="660"/>
      <c r="T592" s="660"/>
      <c r="U592" s="659"/>
      <c r="V592" s="659"/>
      <c r="W592" s="659"/>
      <c r="X592" s="674"/>
      <c r="Y592" s="660"/>
      <c r="Z592" s="660"/>
      <c r="AA592" s="660"/>
      <c r="AB592" s="660"/>
      <c r="AC592" s="660"/>
      <c r="AD592" s="660"/>
      <c r="AE592" s="660"/>
      <c r="AF592" s="660"/>
      <c r="AG592" s="660"/>
      <c r="AH592" s="660"/>
      <c r="AI592" s="660"/>
      <c r="AJ592" s="660"/>
    </row>
    <row r="593" spans="1:36" s="312" customFormat="1" x14ac:dyDescent="0.25">
      <c r="A593" s="338">
        <v>8</v>
      </c>
      <c r="B593" s="338"/>
      <c r="C593" s="338"/>
      <c r="D593" s="341"/>
      <c r="E593" s="338"/>
      <c r="F593" s="338"/>
      <c r="G593" s="338"/>
      <c r="H593" s="520"/>
      <c r="I593" s="339"/>
      <c r="J593" s="339"/>
      <c r="K593" s="338"/>
      <c r="L593" s="342"/>
      <c r="M593" s="338"/>
      <c r="N593" s="338"/>
      <c r="O593" s="338"/>
      <c r="P593" s="338"/>
      <c r="Q593" s="687"/>
      <c r="R593" s="660"/>
      <c r="S593" s="660"/>
      <c r="T593" s="660"/>
      <c r="U593" s="659"/>
      <c r="V593" s="659"/>
      <c r="W593" s="659"/>
      <c r="X593" s="674"/>
      <c r="Y593" s="660"/>
      <c r="Z593" s="660"/>
      <c r="AA593" s="660"/>
      <c r="AB593" s="660"/>
      <c r="AC593" s="660"/>
      <c r="AD593" s="660"/>
      <c r="AE593" s="660"/>
      <c r="AF593" s="660"/>
      <c r="AG593" s="660"/>
      <c r="AH593" s="660"/>
      <c r="AI593" s="660"/>
      <c r="AJ593" s="660"/>
    </row>
    <row r="594" spans="1:36" s="312" customFormat="1" x14ac:dyDescent="0.25">
      <c r="A594" s="338">
        <v>9</v>
      </c>
      <c r="B594" s="338"/>
      <c r="C594" s="338"/>
      <c r="D594" s="341"/>
      <c r="E594" s="338"/>
      <c r="F594" s="338"/>
      <c r="G594" s="338"/>
      <c r="H594" s="520"/>
      <c r="I594" s="339"/>
      <c r="J594" s="339"/>
      <c r="K594" s="338"/>
      <c r="L594" s="342"/>
      <c r="M594" s="338"/>
      <c r="N594" s="338"/>
      <c r="O594" s="338"/>
      <c r="P594" s="338"/>
      <c r="Q594" s="687"/>
      <c r="R594" s="660"/>
      <c r="S594" s="660"/>
      <c r="T594" s="660"/>
      <c r="U594" s="659"/>
      <c r="V594" s="659"/>
      <c r="W594" s="659"/>
      <c r="X594" s="674"/>
      <c r="Y594" s="660"/>
      <c r="Z594" s="660"/>
      <c r="AA594" s="660"/>
      <c r="AB594" s="660"/>
      <c r="AC594" s="660"/>
      <c r="AD594" s="660"/>
      <c r="AE594" s="660"/>
      <c r="AF594" s="660"/>
      <c r="AG594" s="660"/>
      <c r="AH594" s="660"/>
      <c r="AI594" s="660"/>
      <c r="AJ594" s="660"/>
    </row>
    <row r="595" spans="1:36" s="312" customFormat="1" x14ac:dyDescent="0.25">
      <c r="A595" s="338">
        <v>10</v>
      </c>
      <c r="B595" s="338"/>
      <c r="C595" s="338"/>
      <c r="D595" s="341"/>
      <c r="E595" s="338"/>
      <c r="F595" s="338"/>
      <c r="G595" s="338"/>
      <c r="H595" s="520"/>
      <c r="I595" s="339"/>
      <c r="J595" s="339"/>
      <c r="K595" s="338"/>
      <c r="L595" s="342"/>
      <c r="M595" s="338"/>
      <c r="N595" s="338"/>
      <c r="O595" s="338"/>
      <c r="P595" s="338"/>
      <c r="Q595" s="687"/>
      <c r="R595" s="660"/>
      <c r="S595" s="660"/>
      <c r="T595" s="660"/>
      <c r="U595" s="659"/>
      <c r="V595" s="659"/>
      <c r="W595" s="659"/>
      <c r="X595" s="674"/>
      <c r="Y595" s="660"/>
      <c r="Z595" s="660"/>
      <c r="AA595" s="660"/>
      <c r="AB595" s="660"/>
      <c r="AC595" s="660"/>
      <c r="AD595" s="660"/>
      <c r="AE595" s="660"/>
      <c r="AF595" s="660"/>
      <c r="AG595" s="660"/>
      <c r="AH595" s="660"/>
      <c r="AI595" s="660"/>
      <c r="AJ595" s="660"/>
    </row>
    <row r="596" spans="1:36" s="312" customFormat="1" x14ac:dyDescent="0.25">
      <c r="A596" s="338">
        <v>11</v>
      </c>
      <c r="B596" s="338"/>
      <c r="C596" s="338"/>
      <c r="D596" s="341"/>
      <c r="E596" s="338"/>
      <c r="F596" s="338"/>
      <c r="G596" s="338"/>
      <c r="H596" s="520"/>
      <c r="I596" s="339"/>
      <c r="J596" s="339"/>
      <c r="K596" s="338"/>
      <c r="L596" s="342"/>
      <c r="M596" s="338"/>
      <c r="N596" s="338"/>
      <c r="O596" s="338"/>
      <c r="P596" s="338"/>
      <c r="Q596" s="687"/>
      <c r="R596" s="660"/>
      <c r="S596" s="660"/>
      <c r="T596" s="660"/>
      <c r="U596" s="659"/>
      <c r="V596" s="659"/>
      <c r="W596" s="659"/>
      <c r="X596" s="674"/>
      <c r="Y596" s="660"/>
      <c r="Z596" s="660"/>
      <c r="AA596" s="660"/>
      <c r="AB596" s="660"/>
      <c r="AC596" s="660"/>
      <c r="AD596" s="660"/>
      <c r="AE596" s="660"/>
      <c r="AF596" s="660"/>
      <c r="AG596" s="660"/>
      <c r="AH596" s="660"/>
      <c r="AI596" s="660"/>
      <c r="AJ596" s="660"/>
    </row>
    <row r="597" spans="1:36" s="312" customFormat="1" x14ac:dyDescent="0.25">
      <c r="A597" s="338">
        <v>12</v>
      </c>
      <c r="B597" s="338"/>
      <c r="C597" s="338"/>
      <c r="D597" s="341"/>
      <c r="E597" s="338"/>
      <c r="F597" s="338"/>
      <c r="G597" s="338"/>
      <c r="H597" s="520"/>
      <c r="I597" s="339"/>
      <c r="J597" s="339"/>
      <c r="K597" s="338"/>
      <c r="L597" s="342"/>
      <c r="M597" s="338"/>
      <c r="N597" s="338"/>
      <c r="O597" s="338"/>
      <c r="P597" s="338"/>
      <c r="Q597" s="687"/>
      <c r="R597" s="660"/>
      <c r="S597" s="660"/>
      <c r="T597" s="660"/>
      <c r="U597" s="659"/>
      <c r="V597" s="659"/>
      <c r="W597" s="659"/>
      <c r="X597" s="674"/>
      <c r="Y597" s="660"/>
      <c r="Z597" s="660"/>
      <c r="AA597" s="660"/>
      <c r="AB597" s="660"/>
      <c r="AC597" s="660"/>
      <c r="AD597" s="660"/>
      <c r="AE597" s="660"/>
      <c r="AF597" s="660"/>
      <c r="AG597" s="660"/>
      <c r="AH597" s="660"/>
      <c r="AI597" s="660"/>
      <c r="AJ597" s="660"/>
    </row>
    <row r="598" spans="1:36" s="312" customFormat="1" x14ac:dyDescent="0.25">
      <c r="A598" s="338">
        <v>13</v>
      </c>
      <c r="B598" s="338"/>
      <c r="C598" s="338"/>
      <c r="D598" s="341"/>
      <c r="E598" s="338"/>
      <c r="F598" s="338"/>
      <c r="G598" s="338"/>
      <c r="H598" s="520"/>
      <c r="I598" s="339"/>
      <c r="J598" s="339"/>
      <c r="K598" s="338"/>
      <c r="L598" s="342"/>
      <c r="M598" s="338"/>
      <c r="N598" s="338"/>
      <c r="O598" s="338"/>
      <c r="P598" s="338"/>
      <c r="Q598" s="687"/>
      <c r="R598" s="660"/>
      <c r="S598" s="660"/>
      <c r="T598" s="660"/>
      <c r="U598" s="659"/>
      <c r="V598" s="659"/>
      <c r="W598" s="659"/>
      <c r="X598" s="674">
        <f t="shared" si="10"/>
        <v>0</v>
      </c>
      <c r="Y598" s="660"/>
      <c r="Z598" s="660"/>
      <c r="AA598" s="660"/>
      <c r="AB598" s="660"/>
      <c r="AC598" s="660"/>
      <c r="AD598" s="660"/>
      <c r="AE598" s="660"/>
      <c r="AF598" s="660"/>
      <c r="AG598" s="660"/>
      <c r="AH598" s="660"/>
      <c r="AI598" s="660"/>
      <c r="AJ598" s="660"/>
    </row>
    <row r="599" spans="1:36" s="312" customFormat="1" x14ac:dyDescent="0.25">
      <c r="A599" s="338">
        <v>14</v>
      </c>
      <c r="B599" s="338"/>
      <c r="C599" s="338"/>
      <c r="D599" s="341"/>
      <c r="E599" s="338"/>
      <c r="F599" s="338"/>
      <c r="G599" s="338"/>
      <c r="H599" s="520"/>
      <c r="I599" s="339"/>
      <c r="J599" s="339"/>
      <c r="K599" s="338"/>
      <c r="L599" s="342"/>
      <c r="M599" s="338"/>
      <c r="N599" s="338"/>
      <c r="O599" s="338"/>
      <c r="P599" s="338"/>
      <c r="Q599" s="689"/>
      <c r="R599" s="660"/>
      <c r="S599" s="660"/>
      <c r="T599" s="660"/>
      <c r="U599" s="659"/>
      <c r="V599" s="659"/>
      <c r="W599" s="659"/>
      <c r="X599" s="674">
        <f t="shared" si="10"/>
        <v>0</v>
      </c>
      <c r="Y599" s="660"/>
      <c r="Z599" s="660"/>
      <c r="AA599" s="660"/>
      <c r="AB599" s="660"/>
      <c r="AC599" s="660"/>
      <c r="AD599" s="660"/>
      <c r="AE599" s="660"/>
      <c r="AF599" s="660"/>
      <c r="AG599" s="660"/>
      <c r="AH599" s="660"/>
      <c r="AI599" s="660"/>
      <c r="AJ599" s="660"/>
    </row>
    <row r="600" spans="1:36" s="312" customFormat="1" x14ac:dyDescent="0.25">
      <c r="A600" s="338"/>
      <c r="B600" s="338"/>
      <c r="C600" s="338"/>
      <c r="D600" s="341"/>
      <c r="E600" s="338"/>
      <c r="F600" s="338"/>
      <c r="G600" s="338"/>
      <c r="H600" s="520"/>
      <c r="I600" s="339"/>
      <c r="J600" s="339"/>
      <c r="K600" s="338"/>
      <c r="L600" s="342"/>
      <c r="M600" s="338"/>
      <c r="N600" s="338"/>
      <c r="O600" s="338"/>
      <c r="P600" s="338"/>
      <c r="Q600" s="689"/>
      <c r="R600" s="660"/>
      <c r="S600" s="660"/>
      <c r="T600" s="660"/>
      <c r="U600" s="659"/>
      <c r="V600" s="659"/>
      <c r="W600" s="659"/>
      <c r="X600" s="674">
        <f t="shared" si="10"/>
        <v>0</v>
      </c>
      <c r="Y600" s="660"/>
      <c r="Z600" s="660"/>
      <c r="AA600" s="660"/>
      <c r="AB600" s="660"/>
      <c r="AC600" s="660"/>
      <c r="AD600" s="660"/>
      <c r="AE600" s="660"/>
      <c r="AF600" s="660"/>
      <c r="AG600" s="660"/>
      <c r="AH600" s="660"/>
      <c r="AI600" s="660"/>
      <c r="AJ600" s="660"/>
    </row>
    <row r="601" spans="1:36" s="312" customFormat="1" x14ac:dyDescent="0.25">
      <c r="A601" s="338"/>
      <c r="B601" s="338"/>
      <c r="C601" s="338"/>
      <c r="D601" s="338"/>
      <c r="E601" s="338"/>
      <c r="F601" s="338"/>
      <c r="G601" s="338"/>
      <c r="H601" s="522"/>
      <c r="I601" s="348"/>
      <c r="J601" s="348" t="s">
        <v>210</v>
      </c>
      <c r="K601" s="338">
        <f>SUM(K586:K594)</f>
        <v>0</v>
      </c>
      <c r="L601" s="338"/>
      <c r="M601" s="338"/>
      <c r="N601" s="338"/>
      <c r="O601" s="338"/>
      <c r="P601" s="338"/>
      <c r="Q601" s="660"/>
      <c r="R601" s="660"/>
      <c r="S601" s="660"/>
      <c r="T601" s="660"/>
      <c r="U601" s="659"/>
      <c r="V601" s="659"/>
      <c r="W601" s="659"/>
      <c r="X601" s="674">
        <f t="shared" si="10"/>
        <v>0</v>
      </c>
      <c r="Y601" s="660"/>
      <c r="Z601" s="660"/>
      <c r="AA601" s="660"/>
      <c r="AB601" s="660"/>
      <c r="AC601" s="660"/>
      <c r="AD601" s="660"/>
      <c r="AE601" s="660"/>
      <c r="AF601" s="660"/>
      <c r="AG601" s="660"/>
      <c r="AH601" s="660"/>
      <c r="AI601" s="660"/>
      <c r="AJ601" s="660"/>
    </row>
    <row r="602" spans="1:36" ht="15.75" thickBot="1" x14ac:dyDescent="0.3">
      <c r="Q602" s="655"/>
      <c r="R602" s="655"/>
      <c r="S602" s="655"/>
      <c r="T602" s="655"/>
      <c r="U602" s="655"/>
      <c r="V602" s="655"/>
      <c r="W602" s="655"/>
      <c r="X602" s="674">
        <f t="shared" si="10"/>
        <v>0</v>
      </c>
      <c r="Y602" s="655"/>
      <c r="Z602" s="655"/>
      <c r="AA602" s="655"/>
      <c r="AB602" s="655"/>
      <c r="AC602" s="655"/>
      <c r="AD602" s="655"/>
      <c r="AE602" s="655"/>
      <c r="AF602" s="655"/>
      <c r="AG602" s="655"/>
      <c r="AH602" s="655"/>
      <c r="AI602" s="655"/>
      <c r="AJ602" s="655"/>
    </row>
    <row r="603" spans="1:36" ht="15.75" thickBot="1" x14ac:dyDescent="0.3">
      <c r="A603" s="477" t="s">
        <v>298</v>
      </c>
      <c r="B603" s="478"/>
      <c r="C603" s="478"/>
      <c r="D603" s="478"/>
      <c r="E603" s="479"/>
      <c r="Q603" s="655"/>
      <c r="R603" s="655"/>
      <c r="S603" s="655"/>
      <c r="T603" s="655"/>
      <c r="U603" s="655"/>
      <c r="V603" s="655"/>
      <c r="W603" s="655"/>
      <c r="X603" s="674">
        <f t="shared" si="10"/>
        <v>0</v>
      </c>
      <c r="Y603" s="655"/>
      <c r="Z603" s="655"/>
      <c r="AA603" s="655"/>
      <c r="AB603" s="655"/>
      <c r="AC603" s="655"/>
      <c r="AD603" s="655"/>
      <c r="AE603" s="655"/>
      <c r="AF603" s="655"/>
      <c r="AG603" s="655"/>
      <c r="AH603" s="655"/>
      <c r="AI603" s="655"/>
      <c r="AJ603" s="655"/>
    </row>
    <row r="604" spans="1:36" ht="15.75" thickBot="1" x14ac:dyDescent="0.3">
      <c r="A604" s="477" t="s">
        <v>143</v>
      </c>
      <c r="B604" s="478"/>
      <c r="C604" s="479"/>
      <c r="D604" s="480" t="s">
        <v>126</v>
      </c>
      <c r="E604" s="480" t="s">
        <v>144</v>
      </c>
      <c r="Q604" s="655"/>
      <c r="R604" s="655"/>
      <c r="S604" s="655"/>
      <c r="T604" s="655"/>
      <c r="U604" s="655"/>
      <c r="V604" s="655"/>
      <c r="W604" s="655"/>
      <c r="X604" s="674">
        <f t="shared" si="10"/>
        <v>0</v>
      </c>
      <c r="Y604" s="655"/>
      <c r="Z604" s="655"/>
      <c r="AA604" s="655"/>
      <c r="AB604" s="655"/>
      <c r="AC604" s="655"/>
      <c r="AD604" s="655"/>
      <c r="AE604" s="655"/>
      <c r="AF604" s="655"/>
      <c r="AG604" s="655"/>
      <c r="AH604" s="655"/>
      <c r="AI604" s="655"/>
      <c r="AJ604" s="655"/>
    </row>
    <row r="605" spans="1:36" x14ac:dyDescent="0.25">
      <c r="A605" s="332" t="s">
        <v>187</v>
      </c>
      <c r="B605" s="333"/>
      <c r="C605" s="334"/>
      <c r="D605" s="335"/>
      <c r="E605" s="335"/>
      <c r="Q605" s="655"/>
      <c r="R605" s="655"/>
      <c r="S605" s="655"/>
      <c r="T605" s="655"/>
      <c r="U605" s="655"/>
      <c r="V605" s="655"/>
      <c r="W605" s="655"/>
      <c r="X605" s="674">
        <f t="shared" si="10"/>
        <v>0</v>
      </c>
      <c r="Y605" s="655"/>
      <c r="Z605" s="655"/>
      <c r="AA605" s="655"/>
      <c r="AB605" s="655"/>
      <c r="AC605" s="655"/>
      <c r="AD605" s="655"/>
      <c r="AE605" s="655"/>
      <c r="AF605" s="655"/>
      <c r="AG605" s="655"/>
      <c r="AH605" s="655"/>
      <c r="AI605" s="655"/>
      <c r="AJ605" s="655"/>
    </row>
    <row r="606" spans="1:36" x14ac:dyDescent="0.25">
      <c r="A606" s="326" t="s">
        <v>149</v>
      </c>
      <c r="B606" s="327"/>
      <c r="C606" s="328"/>
      <c r="D606" s="320"/>
      <c r="E606" s="320"/>
      <c r="Q606" s="655"/>
      <c r="R606" s="655"/>
      <c r="S606" s="655"/>
      <c r="T606" s="655"/>
      <c r="U606" s="655"/>
      <c r="V606" s="655"/>
      <c r="W606" s="655"/>
      <c r="X606" s="674">
        <f t="shared" si="10"/>
        <v>0</v>
      </c>
      <c r="Y606" s="655"/>
      <c r="Z606" s="655"/>
      <c r="AA606" s="655"/>
      <c r="AB606" s="655"/>
      <c r="AC606" s="655"/>
      <c r="AD606" s="655"/>
      <c r="AE606" s="655"/>
      <c r="AF606" s="655"/>
      <c r="AG606" s="655"/>
      <c r="AH606" s="655"/>
      <c r="AI606" s="655"/>
      <c r="AJ606" s="655"/>
    </row>
    <row r="607" spans="1:36" x14ac:dyDescent="0.25">
      <c r="A607" s="343" t="s">
        <v>151</v>
      </c>
      <c r="B607" s="344"/>
      <c r="C607" s="345"/>
      <c r="D607" s="346"/>
      <c r="E607" s="346"/>
      <c r="Q607" s="655"/>
      <c r="R607" s="655"/>
      <c r="S607" s="655"/>
      <c r="T607" s="655"/>
      <c r="U607" s="655"/>
      <c r="V607" s="655"/>
      <c r="W607" s="655"/>
      <c r="X607" s="674">
        <f t="shared" si="10"/>
        <v>0</v>
      </c>
      <c r="Y607" s="655"/>
      <c r="Z607" s="655"/>
      <c r="AA607" s="655"/>
      <c r="AB607" s="655"/>
      <c r="AC607" s="655"/>
      <c r="AD607" s="655"/>
      <c r="AE607" s="655"/>
      <c r="AF607" s="655"/>
      <c r="AG607" s="655"/>
      <c r="AH607" s="655"/>
      <c r="AI607" s="655"/>
      <c r="AJ607" s="655"/>
    </row>
    <row r="608" spans="1:36" ht="15.75" thickBot="1" x14ac:dyDescent="0.3">
      <c r="A608" s="329" t="s">
        <v>142</v>
      </c>
      <c r="B608" s="330"/>
      <c r="C608" s="331"/>
      <c r="D608" s="321"/>
      <c r="E608" s="321"/>
      <c r="Q608" s="655"/>
      <c r="R608" s="655"/>
      <c r="S608" s="655"/>
      <c r="T608" s="655"/>
      <c r="U608" s="655"/>
      <c r="V608" s="655"/>
      <c r="W608" s="655"/>
      <c r="X608" s="674">
        <f t="shared" si="10"/>
        <v>0</v>
      </c>
      <c r="Y608" s="655"/>
      <c r="Z608" s="655"/>
      <c r="AA608" s="655"/>
      <c r="AB608" s="655"/>
      <c r="AC608" s="655"/>
      <c r="AD608" s="655"/>
      <c r="AE608" s="655"/>
      <c r="AF608" s="655"/>
      <c r="AG608" s="655"/>
      <c r="AH608" s="655"/>
      <c r="AI608" s="655"/>
      <c r="AJ608" s="655"/>
    </row>
    <row r="609" spans="1:36" x14ac:dyDescent="0.25">
      <c r="Q609" s="655"/>
      <c r="R609" s="655"/>
      <c r="S609" s="655"/>
      <c r="T609" s="655"/>
      <c r="U609" s="655"/>
      <c r="V609" s="655"/>
      <c r="W609" s="655"/>
      <c r="X609" s="674">
        <f t="shared" si="10"/>
        <v>0</v>
      </c>
      <c r="Y609" s="655"/>
      <c r="Z609" s="655"/>
      <c r="AA609" s="655"/>
      <c r="AB609" s="655"/>
      <c r="AC609" s="655"/>
      <c r="AD609" s="655"/>
      <c r="AE609" s="655"/>
      <c r="AF609" s="655"/>
      <c r="AG609" s="655"/>
      <c r="AH609" s="655"/>
      <c r="AI609" s="655"/>
      <c r="AJ609" s="655"/>
    </row>
    <row r="610" spans="1:36" s="163" customFormat="1" ht="48.75" x14ac:dyDescent="0.25">
      <c r="A610" s="481" t="s">
        <v>206</v>
      </c>
      <c r="B610" s="481" t="s">
        <v>35</v>
      </c>
      <c r="C610" s="481" t="s">
        <v>189</v>
      </c>
      <c r="D610" s="481" t="s">
        <v>207</v>
      </c>
      <c r="E610" s="481" t="s">
        <v>194</v>
      </c>
      <c r="F610" s="481" t="s">
        <v>154</v>
      </c>
      <c r="G610" s="482" t="s">
        <v>97</v>
      </c>
      <c r="H610" s="528" t="s">
        <v>5</v>
      </c>
      <c r="I610" s="482" t="s">
        <v>145</v>
      </c>
      <c r="J610" s="482" t="s">
        <v>190</v>
      </c>
      <c r="K610" s="482" t="s">
        <v>211</v>
      </c>
      <c r="L610" s="482" t="s">
        <v>153</v>
      </c>
      <c r="M610" s="482" t="s">
        <v>191</v>
      </c>
      <c r="N610" s="482"/>
      <c r="O610" s="482"/>
      <c r="P610" s="482"/>
      <c r="Q610" s="690" t="s">
        <v>192</v>
      </c>
      <c r="R610" s="656"/>
      <c r="S610" s="656"/>
      <c r="T610" s="656"/>
      <c r="U610" s="655"/>
      <c r="V610" s="655"/>
      <c r="W610" s="655"/>
      <c r="X610" s="674">
        <f t="shared" si="10"/>
        <v>0</v>
      </c>
      <c r="Y610" s="656"/>
      <c r="Z610" s="656"/>
      <c r="AA610" s="656"/>
      <c r="AB610" s="656"/>
      <c r="AC610" s="656"/>
      <c r="AD610" s="656"/>
      <c r="AE610" s="656"/>
      <c r="AF610" s="656"/>
      <c r="AG610" s="656"/>
      <c r="AH610" s="656"/>
      <c r="AI610" s="656"/>
      <c r="AJ610" s="656"/>
    </row>
    <row r="611" spans="1:36" s="312" customFormat="1" x14ac:dyDescent="0.25">
      <c r="A611" s="338">
        <v>1</v>
      </c>
      <c r="B611" s="338"/>
      <c r="C611" s="338"/>
      <c r="D611" s="349"/>
      <c r="E611" s="338"/>
      <c r="F611" s="338"/>
      <c r="G611" s="338"/>
      <c r="H611" s="520"/>
      <c r="I611" s="339"/>
      <c r="J611" s="339"/>
      <c r="K611" s="338"/>
      <c r="L611" s="349"/>
      <c r="O611" s="338"/>
      <c r="P611" s="338"/>
      <c r="Q611" s="687"/>
      <c r="R611" s="660"/>
      <c r="S611" s="660"/>
      <c r="T611" s="660"/>
      <c r="U611" s="659"/>
      <c r="V611" s="659"/>
      <c r="W611" s="659"/>
      <c r="X611" s="674">
        <f t="shared" si="10"/>
        <v>0</v>
      </c>
      <c r="Y611" s="660"/>
      <c r="Z611" s="660"/>
      <c r="AA611" s="660"/>
      <c r="AB611" s="660"/>
      <c r="AC611" s="660"/>
      <c r="AD611" s="660"/>
      <c r="AE611" s="660"/>
      <c r="AF611" s="660"/>
      <c r="AG611" s="660"/>
      <c r="AH611" s="660"/>
      <c r="AI611" s="660"/>
      <c r="AJ611" s="660"/>
    </row>
    <row r="612" spans="1:36" s="312" customFormat="1" x14ac:dyDescent="0.25">
      <c r="A612" s="338"/>
      <c r="B612" s="338"/>
      <c r="C612" s="338"/>
      <c r="D612" s="349"/>
      <c r="E612" s="338"/>
      <c r="F612" s="338"/>
      <c r="G612" s="338"/>
      <c r="H612" s="520"/>
      <c r="I612" s="339"/>
      <c r="J612" s="339"/>
      <c r="K612" s="338"/>
      <c r="L612" s="349"/>
      <c r="M612" s="338"/>
      <c r="N612" s="338"/>
      <c r="O612" s="338"/>
      <c r="P612" s="338"/>
      <c r="Q612" s="687"/>
      <c r="R612" s="660"/>
      <c r="S612" s="660"/>
      <c r="T612" s="660"/>
      <c r="U612" s="659"/>
      <c r="V612" s="659"/>
      <c r="W612" s="659"/>
      <c r="X612" s="674">
        <f t="shared" si="10"/>
        <v>0</v>
      </c>
      <c r="Y612" s="660"/>
      <c r="Z612" s="660"/>
      <c r="AA612" s="660"/>
      <c r="AB612" s="660"/>
      <c r="AC612" s="660"/>
      <c r="AD612" s="660"/>
      <c r="AE612" s="660"/>
      <c r="AF612" s="660"/>
      <c r="AG612" s="660"/>
      <c r="AH612" s="660"/>
      <c r="AI612" s="660"/>
      <c r="AJ612" s="660"/>
    </row>
    <row r="613" spans="1:36" s="312" customFormat="1" x14ac:dyDescent="0.25">
      <c r="A613" s="338"/>
      <c r="B613" s="338"/>
      <c r="C613" s="338"/>
      <c r="D613" s="349"/>
      <c r="E613" s="338"/>
      <c r="F613" s="338"/>
      <c r="G613" s="338"/>
      <c r="H613" s="520"/>
      <c r="I613" s="339"/>
      <c r="J613" s="339"/>
      <c r="K613" s="338"/>
      <c r="L613" s="349"/>
      <c r="M613" s="338"/>
      <c r="N613" s="338"/>
      <c r="O613" s="338"/>
      <c r="P613" s="338"/>
      <c r="Q613" s="689"/>
      <c r="R613" s="660"/>
      <c r="S613" s="660"/>
      <c r="T613" s="660"/>
      <c r="U613" s="659"/>
      <c r="V613" s="659"/>
      <c r="W613" s="659"/>
      <c r="X613" s="674">
        <f t="shared" si="10"/>
        <v>0</v>
      </c>
      <c r="Y613" s="660"/>
      <c r="Z613" s="660"/>
      <c r="AA613" s="660"/>
      <c r="AB613" s="660"/>
      <c r="AC613" s="660"/>
      <c r="AD613" s="660"/>
      <c r="AE613" s="660"/>
      <c r="AF613" s="660"/>
      <c r="AG613" s="660"/>
      <c r="AH613" s="660"/>
      <c r="AI613" s="660"/>
      <c r="AJ613" s="660"/>
    </row>
    <row r="614" spans="1:36" s="312" customFormat="1" x14ac:dyDescent="0.25">
      <c r="A614" s="338"/>
      <c r="B614" s="338"/>
      <c r="C614" s="338"/>
      <c r="D614" s="338"/>
      <c r="E614" s="338"/>
      <c r="F614" s="338"/>
      <c r="G614" s="338"/>
      <c r="H614" s="522"/>
      <c r="I614" s="348"/>
      <c r="J614" s="348" t="s">
        <v>210</v>
      </c>
      <c r="K614" s="338">
        <f>SUM(K611:K613)</f>
        <v>0</v>
      </c>
      <c r="L614" s="338"/>
      <c r="M614" s="338"/>
      <c r="N614" s="338"/>
      <c r="O614" s="338"/>
      <c r="P614" s="338"/>
      <c r="Q614" s="660"/>
      <c r="R614" s="660"/>
      <c r="S614" s="660"/>
      <c r="T614" s="660"/>
      <c r="U614" s="659"/>
      <c r="V614" s="659"/>
      <c r="W614" s="659"/>
      <c r="X614" s="674">
        <f t="shared" si="10"/>
        <v>0</v>
      </c>
      <c r="Y614" s="660"/>
      <c r="Z614" s="660"/>
      <c r="AA614" s="660"/>
      <c r="AB614" s="660"/>
      <c r="AC614" s="660"/>
      <c r="AD614" s="660"/>
      <c r="AE614" s="660"/>
      <c r="AF614" s="660"/>
      <c r="AG614" s="660"/>
      <c r="AH614" s="660"/>
      <c r="AI614" s="660"/>
      <c r="AJ614" s="660"/>
    </row>
    <row r="615" spans="1:36" ht="15.75" thickBot="1" x14ac:dyDescent="0.3">
      <c r="Q615" s="655"/>
      <c r="R615" s="655"/>
      <c r="S615" s="655"/>
      <c r="T615" s="655"/>
      <c r="U615" s="655"/>
      <c r="V615" s="655"/>
      <c r="W615" s="655"/>
      <c r="X615" s="674">
        <f t="shared" si="10"/>
        <v>0</v>
      </c>
      <c r="Y615" s="655"/>
      <c r="Z615" s="655"/>
      <c r="AA615" s="655"/>
      <c r="AB615" s="655"/>
      <c r="AC615" s="655"/>
      <c r="AD615" s="655"/>
      <c r="AE615" s="655"/>
      <c r="AF615" s="655"/>
      <c r="AG615" s="655"/>
      <c r="AH615" s="655"/>
      <c r="AI615" s="655"/>
      <c r="AJ615" s="655"/>
    </row>
    <row r="616" spans="1:36" ht="15.75" thickBot="1" x14ac:dyDescent="0.3">
      <c r="A616" s="477" t="s">
        <v>301</v>
      </c>
      <c r="B616" s="478"/>
      <c r="C616" s="478"/>
      <c r="D616" s="478"/>
      <c r="E616" s="479"/>
      <c r="Q616" s="655"/>
      <c r="R616" s="655"/>
      <c r="S616" s="655"/>
      <c r="T616" s="655"/>
      <c r="U616" s="655"/>
      <c r="V616" s="655"/>
      <c r="W616" s="655"/>
      <c r="X616" s="674">
        <f t="shared" si="10"/>
        <v>0</v>
      </c>
      <c r="Y616" s="655"/>
      <c r="Z616" s="655"/>
      <c r="AA616" s="655"/>
      <c r="AB616" s="655"/>
      <c r="AC616" s="655"/>
      <c r="AD616" s="655"/>
      <c r="AE616" s="655"/>
      <c r="AF616" s="655"/>
      <c r="AG616" s="655"/>
      <c r="AH616" s="655"/>
      <c r="AI616" s="655"/>
      <c r="AJ616" s="655"/>
    </row>
    <row r="617" spans="1:36" ht="15.75" thickBot="1" x14ac:dyDescent="0.3">
      <c r="A617" s="477" t="s">
        <v>143</v>
      </c>
      <c r="B617" s="478"/>
      <c r="C617" s="479"/>
      <c r="D617" s="480" t="s">
        <v>126</v>
      </c>
      <c r="E617" s="480" t="s">
        <v>144</v>
      </c>
      <c r="Q617" s="655"/>
      <c r="R617" s="655"/>
      <c r="S617" s="655"/>
      <c r="T617" s="655"/>
      <c r="U617" s="655"/>
      <c r="V617" s="655"/>
      <c r="W617" s="655"/>
      <c r="X617" s="674">
        <f t="shared" si="10"/>
        <v>0</v>
      </c>
      <c r="Y617" s="655"/>
      <c r="Z617" s="655"/>
      <c r="AA617" s="655"/>
      <c r="AB617" s="655"/>
      <c r="AC617" s="655"/>
      <c r="AD617" s="655"/>
      <c r="AE617" s="655"/>
      <c r="AF617" s="655"/>
      <c r="AG617" s="655"/>
      <c r="AH617" s="655"/>
      <c r="AI617" s="655"/>
      <c r="AJ617" s="655"/>
    </row>
    <row r="618" spans="1:36" x14ac:dyDescent="0.25">
      <c r="A618" s="332" t="s">
        <v>187</v>
      </c>
      <c r="B618" s="333"/>
      <c r="C618" s="334"/>
      <c r="D618" s="335"/>
      <c r="E618" s="335"/>
      <c r="Q618" s="655"/>
      <c r="R618" s="655"/>
      <c r="S618" s="655"/>
      <c r="T618" s="655"/>
      <c r="U618" s="655"/>
      <c r="V618" s="655"/>
      <c r="W618" s="655"/>
      <c r="X618" s="674">
        <f t="shared" si="10"/>
        <v>0</v>
      </c>
      <c r="Y618" s="655"/>
      <c r="Z618" s="655"/>
      <c r="AA618" s="655"/>
      <c r="AB618" s="655"/>
      <c r="AC618" s="655"/>
      <c r="AD618" s="655"/>
      <c r="AE618" s="655"/>
      <c r="AF618" s="655"/>
      <c r="AG618" s="655"/>
      <c r="AH618" s="655"/>
      <c r="AI618" s="655"/>
      <c r="AJ618" s="655"/>
    </row>
    <row r="619" spans="1:36" x14ac:dyDescent="0.25">
      <c r="A619" s="326" t="s">
        <v>149</v>
      </c>
      <c r="B619" s="327"/>
      <c r="C619" s="328"/>
      <c r="D619" s="320"/>
      <c r="E619" s="320"/>
      <c r="Q619" s="655"/>
      <c r="R619" s="655"/>
      <c r="S619" s="655"/>
      <c r="T619" s="655"/>
      <c r="U619" s="655"/>
      <c r="V619" s="655"/>
      <c r="W619" s="655"/>
      <c r="X619" s="674">
        <f t="shared" si="10"/>
        <v>0</v>
      </c>
      <c r="Y619" s="655"/>
      <c r="Z619" s="655"/>
      <c r="AA619" s="655"/>
      <c r="AB619" s="655"/>
      <c r="AC619" s="655"/>
      <c r="AD619" s="655"/>
      <c r="AE619" s="655"/>
      <c r="AF619" s="655"/>
      <c r="AG619" s="655"/>
      <c r="AH619" s="655"/>
      <c r="AI619" s="655"/>
      <c r="AJ619" s="655"/>
    </row>
    <row r="620" spans="1:36" x14ac:dyDescent="0.25">
      <c r="A620" s="343" t="s">
        <v>151</v>
      </c>
      <c r="B620" s="344"/>
      <c r="C620" s="345"/>
      <c r="D620" s="346"/>
      <c r="E620" s="346"/>
      <c r="Q620" s="655"/>
      <c r="R620" s="655"/>
      <c r="S620" s="655"/>
      <c r="T620" s="655"/>
      <c r="U620" s="655"/>
      <c r="V620" s="655"/>
      <c r="W620" s="655"/>
      <c r="X620" s="674">
        <f t="shared" si="10"/>
        <v>0</v>
      </c>
      <c r="Y620" s="655"/>
      <c r="Z620" s="655"/>
      <c r="AA620" s="655"/>
      <c r="AB620" s="655"/>
      <c r="AC620" s="655"/>
      <c r="AD620" s="655"/>
      <c r="AE620" s="655"/>
      <c r="AF620" s="655"/>
      <c r="AG620" s="655"/>
      <c r="AH620" s="655"/>
      <c r="AI620" s="655"/>
      <c r="AJ620" s="655"/>
    </row>
    <row r="621" spans="1:36" x14ac:dyDescent="0.25">
      <c r="A621" s="343" t="s">
        <v>142</v>
      </c>
      <c r="B621" s="344"/>
      <c r="C621" s="345"/>
      <c r="D621" s="346"/>
      <c r="E621" s="346"/>
      <c r="Q621" s="655"/>
      <c r="R621" s="655"/>
      <c r="S621" s="655"/>
      <c r="T621" s="655"/>
      <c r="U621" s="655"/>
      <c r="V621" s="655"/>
      <c r="W621" s="655"/>
      <c r="X621" s="674">
        <f t="shared" si="10"/>
        <v>0</v>
      </c>
      <c r="Y621" s="655"/>
      <c r="Z621" s="655"/>
      <c r="AA621" s="655"/>
      <c r="AB621" s="655"/>
      <c r="AC621" s="655"/>
      <c r="AD621" s="655"/>
      <c r="AE621" s="655"/>
      <c r="AF621" s="655"/>
      <c r="AG621" s="655"/>
      <c r="AH621" s="655"/>
      <c r="AI621" s="655"/>
      <c r="AJ621" s="655"/>
    </row>
    <row r="622" spans="1:36" ht="15.75" thickBot="1" x14ac:dyDescent="0.3">
      <c r="A622" s="329" t="s">
        <v>125</v>
      </c>
      <c r="B622" s="330"/>
      <c r="C622" s="331"/>
      <c r="D622" s="321"/>
      <c r="E622" s="321"/>
      <c r="Q622" s="655"/>
      <c r="R622" s="655"/>
      <c r="S622" s="655"/>
      <c r="T622" s="655"/>
      <c r="U622" s="655"/>
      <c r="V622" s="655"/>
      <c r="W622" s="655"/>
      <c r="X622" s="674">
        <f t="shared" si="10"/>
        <v>0</v>
      </c>
      <c r="Y622" s="655"/>
      <c r="Z622" s="655"/>
      <c r="AA622" s="655"/>
      <c r="AB622" s="655"/>
      <c r="AC622" s="655"/>
      <c r="AD622" s="655"/>
      <c r="AE622" s="655"/>
      <c r="AF622" s="655"/>
      <c r="AG622" s="655"/>
      <c r="AH622" s="655"/>
      <c r="AI622" s="655"/>
      <c r="AJ622" s="655"/>
    </row>
    <row r="623" spans="1:36" x14ac:dyDescent="0.25">
      <c r="Q623" s="655"/>
      <c r="R623" s="655"/>
      <c r="S623" s="655"/>
      <c r="T623" s="655"/>
      <c r="U623" s="655"/>
      <c r="V623" s="655"/>
      <c r="W623" s="655"/>
      <c r="X623" s="674">
        <f t="shared" ref="X623:X627" si="12">+(W623-V623)/30</f>
        <v>0</v>
      </c>
      <c r="Y623" s="655"/>
      <c r="Z623" s="655"/>
      <c r="AA623" s="655"/>
      <c r="AB623" s="655"/>
      <c r="AC623" s="655"/>
      <c r="AD623" s="655"/>
      <c r="AE623" s="655"/>
      <c r="AF623" s="655"/>
      <c r="AG623" s="655"/>
      <c r="AH623" s="655"/>
      <c r="AI623" s="655"/>
      <c r="AJ623" s="655"/>
    </row>
    <row r="624" spans="1:36" s="163" customFormat="1" ht="48.75" x14ac:dyDescent="0.25">
      <c r="A624" s="481" t="s">
        <v>206</v>
      </c>
      <c r="B624" s="481" t="s">
        <v>35</v>
      </c>
      <c r="C624" s="481" t="s">
        <v>189</v>
      </c>
      <c r="D624" s="481" t="s">
        <v>207</v>
      </c>
      <c r="E624" s="481" t="s">
        <v>96</v>
      </c>
      <c r="F624" s="481" t="s">
        <v>16</v>
      </c>
      <c r="G624" s="482" t="s">
        <v>97</v>
      </c>
      <c r="H624" s="528" t="s">
        <v>5</v>
      </c>
      <c r="I624" s="482" t="s">
        <v>145</v>
      </c>
      <c r="J624" s="482" t="s">
        <v>190</v>
      </c>
      <c r="K624" s="482" t="s">
        <v>211</v>
      </c>
      <c r="L624" s="482" t="s">
        <v>153</v>
      </c>
      <c r="M624" s="482" t="s">
        <v>191</v>
      </c>
      <c r="N624" s="482" t="s">
        <v>212</v>
      </c>
      <c r="O624" s="482"/>
      <c r="P624" s="482"/>
      <c r="Q624" s="690" t="s">
        <v>192</v>
      </c>
      <c r="R624" s="656"/>
      <c r="S624" s="656"/>
      <c r="T624" s="656"/>
      <c r="U624" s="655"/>
      <c r="V624" s="655"/>
      <c r="W624" s="655"/>
      <c r="X624" s="674">
        <f t="shared" si="12"/>
        <v>0</v>
      </c>
      <c r="Y624" s="656"/>
      <c r="Z624" s="656"/>
      <c r="AA624" s="656"/>
      <c r="AB624" s="656"/>
      <c r="AC624" s="656"/>
      <c r="AD624" s="656"/>
      <c r="AE624" s="656"/>
      <c r="AF624" s="656"/>
      <c r="AG624" s="656"/>
      <c r="AH624" s="656"/>
      <c r="AI624" s="656"/>
      <c r="AJ624" s="656"/>
    </row>
    <row r="625" spans="1:36" s="312" customFormat="1" x14ac:dyDescent="0.25">
      <c r="A625" s="338">
        <v>1</v>
      </c>
      <c r="B625" s="338"/>
      <c r="C625" s="338"/>
      <c r="D625" s="341"/>
      <c r="E625" s="338"/>
      <c r="F625" s="338"/>
      <c r="G625" s="338"/>
      <c r="H625" s="520"/>
      <c r="I625" s="339"/>
      <c r="J625" s="339"/>
      <c r="K625" s="338"/>
      <c r="L625" s="342"/>
      <c r="O625" s="338"/>
      <c r="P625" s="338"/>
      <c r="Q625" s="687"/>
      <c r="R625" s="660"/>
      <c r="S625" s="660"/>
      <c r="T625" s="660"/>
      <c r="U625" s="659"/>
      <c r="V625" s="659"/>
      <c r="W625" s="659"/>
      <c r="X625" s="674">
        <f t="shared" si="12"/>
        <v>0</v>
      </c>
      <c r="Y625" s="660"/>
      <c r="Z625" s="660"/>
      <c r="AA625" s="660"/>
      <c r="AB625" s="660"/>
      <c r="AC625" s="660"/>
      <c r="AD625" s="660"/>
      <c r="AE625" s="660"/>
      <c r="AF625" s="660"/>
      <c r="AG625" s="660"/>
      <c r="AH625" s="660"/>
      <c r="AI625" s="660"/>
      <c r="AJ625" s="660"/>
    </row>
    <row r="626" spans="1:36" s="312" customFormat="1" x14ac:dyDescent="0.25">
      <c r="A626" s="338">
        <v>2</v>
      </c>
      <c r="B626" s="338"/>
      <c r="C626" s="338"/>
      <c r="D626" s="341"/>
      <c r="E626" s="338"/>
      <c r="F626" s="338"/>
      <c r="G626" s="338"/>
      <c r="H626" s="520"/>
      <c r="I626" s="339"/>
      <c r="J626" s="339"/>
      <c r="K626" s="338"/>
      <c r="L626" s="342"/>
      <c r="M626" s="338"/>
      <c r="N626" s="338"/>
      <c r="O626" s="338"/>
      <c r="P626" s="338"/>
      <c r="Q626" s="687"/>
      <c r="R626" s="660"/>
      <c r="S626" s="660"/>
      <c r="T626" s="660"/>
      <c r="U626" s="659"/>
      <c r="V626" s="659"/>
      <c r="W626" s="659"/>
      <c r="X626" s="674">
        <f t="shared" si="12"/>
        <v>0</v>
      </c>
      <c r="Y626" s="660"/>
      <c r="Z626" s="660"/>
      <c r="AA626" s="660"/>
      <c r="AB626" s="660"/>
      <c r="AC626" s="660"/>
      <c r="AD626" s="660"/>
      <c r="AE626" s="660"/>
      <c r="AF626" s="660"/>
      <c r="AG626" s="660"/>
      <c r="AH626" s="660"/>
      <c r="AI626" s="660"/>
      <c r="AJ626" s="660"/>
    </row>
    <row r="627" spans="1:36" s="312" customFormat="1" x14ac:dyDescent="0.25">
      <c r="A627" s="338">
        <v>3</v>
      </c>
      <c r="B627" s="338"/>
      <c r="C627" s="338"/>
      <c r="D627" s="341"/>
      <c r="E627" s="338"/>
      <c r="F627" s="338"/>
      <c r="G627" s="338"/>
      <c r="H627" s="520"/>
      <c r="I627" s="339"/>
      <c r="J627" s="339"/>
      <c r="K627" s="338"/>
      <c r="L627" s="342"/>
      <c r="M627" s="338"/>
      <c r="N627" s="338"/>
      <c r="O627" s="338"/>
      <c r="P627" s="338"/>
      <c r="Q627" s="687"/>
      <c r="R627" s="660"/>
      <c r="S627" s="660"/>
      <c r="T627" s="660"/>
      <c r="U627" s="659"/>
      <c r="V627" s="659"/>
      <c r="W627" s="659"/>
      <c r="X627" s="674">
        <f t="shared" si="12"/>
        <v>0</v>
      </c>
      <c r="Y627" s="660"/>
      <c r="Z627" s="660"/>
      <c r="AA627" s="660"/>
      <c r="AB627" s="660"/>
      <c r="AC627" s="660"/>
      <c r="AD627" s="660"/>
      <c r="AE627" s="660"/>
      <c r="AF627" s="660"/>
      <c r="AG627" s="660"/>
      <c r="AH627" s="660"/>
      <c r="AI627" s="660"/>
      <c r="AJ627" s="660"/>
    </row>
    <row r="628" spans="1:36" s="312" customFormat="1" x14ac:dyDescent="0.25">
      <c r="A628" s="338">
        <v>4</v>
      </c>
      <c r="B628" s="338"/>
      <c r="C628" s="338"/>
      <c r="D628" s="341"/>
      <c r="E628" s="338"/>
      <c r="F628" s="338"/>
      <c r="G628" s="338"/>
      <c r="H628" s="520"/>
      <c r="I628" s="339"/>
      <c r="J628" s="339"/>
      <c r="K628" s="338"/>
      <c r="L628" s="342"/>
      <c r="M628" s="338"/>
      <c r="N628" s="338"/>
      <c r="O628" s="338"/>
      <c r="P628" s="338"/>
      <c r="Q628" s="689"/>
      <c r="R628" s="660"/>
      <c r="S628" s="660"/>
      <c r="T628" s="660"/>
      <c r="U628" s="659"/>
      <c r="V628" s="659"/>
      <c r="W628" s="659"/>
      <c r="X628" s="676">
        <f>SUM(X558:X564)</f>
        <v>6.4</v>
      </c>
      <c r="Y628" s="660"/>
      <c r="Z628" s="660"/>
      <c r="AA628" s="660"/>
      <c r="AB628" s="660"/>
      <c r="AC628" s="660"/>
      <c r="AD628" s="660"/>
      <c r="AE628" s="660"/>
      <c r="AF628" s="660"/>
      <c r="AG628" s="660"/>
      <c r="AH628" s="660"/>
      <c r="AI628" s="660"/>
      <c r="AJ628" s="660"/>
    </row>
    <row r="629" spans="1:36" s="312" customFormat="1" x14ac:dyDescent="0.25">
      <c r="A629" s="338">
        <v>5</v>
      </c>
      <c r="B629" s="338"/>
      <c r="C629" s="338"/>
      <c r="D629" s="341"/>
      <c r="E629" s="338"/>
      <c r="F629" s="338"/>
      <c r="G629" s="338"/>
      <c r="H629" s="520"/>
      <c r="I629" s="339"/>
      <c r="J629" s="339"/>
      <c r="K629" s="338"/>
      <c r="L629" s="342"/>
      <c r="M629" s="338"/>
      <c r="N629" s="338"/>
      <c r="O629" s="338"/>
      <c r="P629" s="338"/>
      <c r="Q629" s="689"/>
      <c r="R629" s="660"/>
      <c r="S629" s="660"/>
      <c r="T629" s="660"/>
      <c r="U629" s="659"/>
      <c r="V629" s="659"/>
      <c r="W629" s="659"/>
      <c r="X629" s="660"/>
      <c r="Y629" s="660"/>
      <c r="Z629" s="660"/>
      <c r="AA629" s="660"/>
      <c r="AB629" s="660"/>
      <c r="AC629" s="660"/>
      <c r="AD629" s="660"/>
      <c r="AE629" s="660"/>
      <c r="AF629" s="660"/>
      <c r="AG629" s="660"/>
      <c r="AH629" s="660"/>
      <c r="AI629" s="660"/>
      <c r="AJ629" s="660"/>
    </row>
    <row r="630" spans="1:36" s="312" customFormat="1" x14ac:dyDescent="0.25">
      <c r="A630" s="338"/>
      <c r="B630" s="338"/>
      <c r="C630" s="338"/>
      <c r="D630" s="338"/>
      <c r="E630" s="338"/>
      <c r="F630" s="338"/>
      <c r="G630" s="338"/>
      <c r="H630" s="522"/>
      <c r="I630" s="348"/>
      <c r="J630" s="348" t="s">
        <v>210</v>
      </c>
      <c r="K630" s="338">
        <f>SUM(K625:K629)</f>
        <v>0</v>
      </c>
      <c r="L630" s="338"/>
      <c r="M630" s="338"/>
      <c r="N630" s="338"/>
      <c r="O630" s="338"/>
      <c r="P630" s="338"/>
      <c r="Q630" s="660"/>
      <c r="R630" s="660"/>
      <c r="S630" s="660"/>
      <c r="T630" s="660"/>
      <c r="U630" s="659"/>
      <c r="V630" s="659"/>
      <c r="W630" s="659"/>
      <c r="X630" s="660"/>
      <c r="Y630" s="660"/>
      <c r="Z630" s="660"/>
      <c r="AA630" s="660"/>
      <c r="AB630" s="660"/>
      <c r="AC630" s="660"/>
      <c r="AD630" s="660"/>
      <c r="AE630" s="660"/>
      <c r="AF630" s="660"/>
      <c r="AG630" s="660"/>
      <c r="AH630" s="660"/>
      <c r="AI630" s="660"/>
      <c r="AJ630" s="660"/>
    </row>
    <row r="631" spans="1:36" ht="15.75" thickBot="1" x14ac:dyDescent="0.3">
      <c r="Q631" s="655"/>
      <c r="R631" s="655"/>
      <c r="S631" s="655"/>
      <c r="T631" s="655"/>
      <c r="U631" s="655"/>
      <c r="V631" s="655"/>
      <c r="W631" s="655"/>
      <c r="X631" s="655"/>
      <c r="Y631" s="655"/>
      <c r="Z631" s="655"/>
      <c r="AA631" s="655"/>
      <c r="AB631" s="655"/>
      <c r="AC631" s="655"/>
      <c r="AD631" s="655"/>
      <c r="AE631" s="655"/>
      <c r="AF631" s="655"/>
      <c r="AG631" s="655"/>
      <c r="AH631" s="655"/>
      <c r="AI631" s="655"/>
      <c r="AJ631" s="655"/>
    </row>
    <row r="632" spans="1:36" ht="15.75" thickBot="1" x14ac:dyDescent="0.3">
      <c r="A632" s="477" t="s">
        <v>299</v>
      </c>
      <c r="B632" s="478"/>
      <c r="C632" s="478"/>
      <c r="D632" s="478"/>
      <c r="E632" s="479"/>
      <c r="Q632" s="655"/>
      <c r="R632" s="655"/>
      <c r="S632" s="655"/>
      <c r="T632" s="655"/>
      <c r="U632" s="655"/>
      <c r="V632" s="655"/>
      <c r="W632" s="655"/>
      <c r="X632" s="655"/>
      <c r="Y632" s="655"/>
      <c r="Z632" s="655"/>
      <c r="AA632" s="655"/>
      <c r="AB632" s="655"/>
      <c r="AC632" s="655"/>
      <c r="AD632" s="655"/>
      <c r="AE632" s="655"/>
      <c r="AF632" s="655"/>
      <c r="AG632" s="655"/>
      <c r="AH632" s="655"/>
      <c r="AI632" s="655"/>
      <c r="AJ632" s="655"/>
    </row>
    <row r="633" spans="1:36" ht="15.75" thickBot="1" x14ac:dyDescent="0.3">
      <c r="A633" s="477" t="s">
        <v>143</v>
      </c>
      <c r="B633" s="478"/>
      <c r="C633" s="479"/>
      <c r="D633" s="480" t="s">
        <v>126</v>
      </c>
      <c r="E633" s="480" t="s">
        <v>144</v>
      </c>
      <c r="Q633" s="655"/>
      <c r="R633" s="655"/>
      <c r="S633" s="655"/>
      <c r="T633" s="655"/>
      <c r="U633" s="655"/>
      <c r="V633" s="655"/>
      <c r="W633" s="655"/>
      <c r="X633" s="655"/>
      <c r="Y633" s="655"/>
      <c r="Z633" s="655"/>
      <c r="AA633" s="655"/>
      <c r="AB633" s="655"/>
      <c r="AC633" s="655"/>
      <c r="AD633" s="655"/>
      <c r="AE633" s="655"/>
      <c r="AF633" s="655"/>
      <c r="AG633" s="655"/>
      <c r="AH633" s="655"/>
      <c r="AI633" s="655"/>
      <c r="AJ633" s="655"/>
    </row>
    <row r="634" spans="1:36" x14ac:dyDescent="0.25">
      <c r="A634" s="332" t="s">
        <v>187</v>
      </c>
      <c r="B634" s="333"/>
      <c r="C634" s="334"/>
      <c r="D634" s="335"/>
      <c r="E634" s="335"/>
      <c r="Q634" s="655"/>
      <c r="R634" s="655"/>
      <c r="S634" s="655"/>
      <c r="T634" s="655"/>
      <c r="U634" s="655"/>
      <c r="V634" s="655"/>
      <c r="W634" s="655"/>
      <c r="X634" s="655"/>
      <c r="Y634" s="655"/>
      <c r="Z634" s="655"/>
      <c r="AA634" s="655"/>
      <c r="AB634" s="655"/>
      <c r="AC634" s="655"/>
      <c r="AD634" s="655"/>
      <c r="AE634" s="655"/>
      <c r="AF634" s="655"/>
      <c r="AG634" s="655"/>
      <c r="AH634" s="655"/>
      <c r="AI634" s="655"/>
      <c r="AJ634" s="655"/>
    </row>
    <row r="635" spans="1:36" x14ac:dyDescent="0.25">
      <c r="A635" s="326" t="s">
        <v>155</v>
      </c>
      <c r="B635" s="327"/>
      <c r="C635" s="328"/>
      <c r="D635" s="320"/>
      <c r="E635" s="320"/>
      <c r="Q635" s="655"/>
      <c r="R635" s="655"/>
      <c r="S635" s="655"/>
      <c r="T635" s="655"/>
      <c r="U635" s="655"/>
      <c r="V635" s="655"/>
      <c r="W635" s="655"/>
      <c r="X635" s="655"/>
      <c r="Y635" s="655"/>
      <c r="Z635" s="655"/>
      <c r="AA635" s="655"/>
      <c r="AB635" s="655"/>
      <c r="AC635" s="655"/>
      <c r="AD635" s="655"/>
      <c r="AE635" s="655"/>
      <c r="AF635" s="655"/>
      <c r="AG635" s="655"/>
      <c r="AH635" s="655"/>
      <c r="AI635" s="655"/>
      <c r="AJ635" s="655"/>
    </row>
    <row r="636" spans="1:36" x14ac:dyDescent="0.25">
      <c r="A636" s="343" t="s">
        <v>125</v>
      </c>
      <c r="B636" s="344"/>
      <c r="C636" s="345"/>
      <c r="D636" s="346"/>
      <c r="E636" s="346"/>
      <c r="Q636" s="655"/>
      <c r="R636" s="655"/>
      <c r="S636" s="655"/>
      <c r="T636" s="655"/>
      <c r="U636" s="655"/>
      <c r="V636" s="655"/>
      <c r="W636" s="655"/>
      <c r="X636" s="655"/>
      <c r="Y636" s="655"/>
      <c r="Z636" s="655"/>
      <c r="AA636" s="655"/>
      <c r="AB636" s="655"/>
      <c r="AC636" s="655"/>
      <c r="AD636" s="655"/>
      <c r="AE636" s="655"/>
      <c r="AF636" s="655"/>
      <c r="AG636" s="655"/>
      <c r="AH636" s="655"/>
      <c r="AI636" s="655"/>
      <c r="AJ636" s="655"/>
    </row>
    <row r="637" spans="1:36" x14ac:dyDescent="0.25">
      <c r="A637" s="343" t="s">
        <v>195</v>
      </c>
      <c r="B637" s="344"/>
      <c r="C637" s="345"/>
      <c r="D637" s="346"/>
      <c r="E637" s="346"/>
      <c r="Q637" s="655"/>
      <c r="R637" s="655"/>
      <c r="S637" s="655"/>
      <c r="T637" s="655"/>
      <c r="U637" s="655"/>
      <c r="V637" s="655"/>
      <c r="W637" s="655"/>
      <c r="X637" s="655"/>
      <c r="Y637" s="655"/>
      <c r="Z637" s="655"/>
      <c r="AA637" s="655"/>
      <c r="AB637" s="655"/>
      <c r="AC637" s="655"/>
      <c r="AD637" s="655"/>
      <c r="AE637" s="655"/>
      <c r="AF637" s="655"/>
      <c r="AG637" s="655"/>
      <c r="AH637" s="655"/>
      <c r="AI637" s="655"/>
      <c r="AJ637" s="655"/>
    </row>
    <row r="638" spans="1:36" ht="15.75" thickBot="1" x14ac:dyDescent="0.3">
      <c r="A638" s="329"/>
      <c r="B638" s="330"/>
      <c r="C638" s="331"/>
      <c r="D638" s="321"/>
      <c r="E638" s="321"/>
      <c r="Q638" s="655"/>
      <c r="R638" s="655"/>
      <c r="S638" s="655"/>
      <c r="T638" s="655"/>
      <c r="U638" s="655"/>
      <c r="V638" s="655"/>
      <c r="W638" s="655"/>
      <c r="X638" s="655"/>
      <c r="Y638" s="655"/>
      <c r="Z638" s="655"/>
      <c r="AA638" s="655"/>
      <c r="AB638" s="655"/>
      <c r="AC638" s="655"/>
      <c r="AD638" s="655"/>
      <c r="AE638" s="655"/>
      <c r="AF638" s="655"/>
      <c r="AG638" s="655"/>
      <c r="AH638" s="655"/>
      <c r="AI638" s="655"/>
      <c r="AJ638" s="655"/>
    </row>
    <row r="639" spans="1:36" ht="15.75" thickBot="1" x14ac:dyDescent="0.3">
      <c r="Q639" s="655"/>
      <c r="R639" s="655"/>
      <c r="S639" s="655"/>
      <c r="T639" s="655"/>
      <c r="U639" s="655"/>
      <c r="V639" s="655"/>
      <c r="W639" s="655"/>
      <c r="X639" s="655"/>
      <c r="Y639" s="655"/>
      <c r="Z639" s="655"/>
      <c r="AA639" s="655"/>
      <c r="AB639" s="655"/>
      <c r="AC639" s="655"/>
      <c r="AD639" s="655"/>
      <c r="AE639" s="655"/>
      <c r="AF639" s="655"/>
      <c r="AG639" s="655"/>
      <c r="AH639" s="655"/>
      <c r="AI639" s="655"/>
      <c r="AJ639" s="655"/>
    </row>
    <row r="640" spans="1:36" ht="15.75" thickBot="1" x14ac:dyDescent="0.3">
      <c r="A640" s="477" t="s">
        <v>300</v>
      </c>
      <c r="B640" s="478"/>
      <c r="C640" s="478"/>
      <c r="D640" s="478"/>
      <c r="E640" s="479"/>
      <c r="Q640" s="655"/>
      <c r="R640" s="655"/>
      <c r="S640" s="655"/>
      <c r="T640" s="655"/>
      <c r="U640" s="655"/>
      <c r="V640" s="655"/>
      <c r="W640" s="655"/>
      <c r="X640" s="655"/>
      <c r="Y640" s="655"/>
      <c r="Z640" s="655"/>
      <c r="AA640" s="655"/>
      <c r="AB640" s="655"/>
      <c r="AC640" s="655"/>
      <c r="AD640" s="655"/>
      <c r="AE640" s="655"/>
      <c r="AF640" s="655"/>
      <c r="AG640" s="655"/>
      <c r="AH640" s="655"/>
      <c r="AI640" s="655"/>
      <c r="AJ640" s="655"/>
    </row>
    <row r="641" spans="1:36" ht="15.75" thickBot="1" x14ac:dyDescent="0.3">
      <c r="A641" s="477" t="s">
        <v>143</v>
      </c>
      <c r="B641" s="478"/>
      <c r="C641" s="479"/>
      <c r="D641" s="480" t="s">
        <v>126</v>
      </c>
      <c r="E641" s="480" t="s">
        <v>144</v>
      </c>
      <c r="Q641" s="655"/>
      <c r="R641" s="655"/>
      <c r="S641" s="655"/>
      <c r="T641" s="655"/>
      <c r="U641" s="655"/>
      <c r="V641" s="655"/>
      <c r="W641" s="655"/>
      <c r="X641" s="655"/>
      <c r="Y641" s="655"/>
      <c r="Z641" s="655"/>
      <c r="AA641" s="655"/>
      <c r="AB641" s="655"/>
      <c r="AC641" s="655"/>
      <c r="AD641" s="655"/>
      <c r="AE641" s="655"/>
      <c r="AF641" s="655"/>
      <c r="AG641" s="655"/>
      <c r="AH641" s="655"/>
      <c r="AI641" s="655"/>
      <c r="AJ641" s="655"/>
    </row>
    <row r="642" spans="1:36" x14ac:dyDescent="0.25">
      <c r="A642" s="332" t="s">
        <v>187</v>
      </c>
      <c r="B642" s="333"/>
      <c r="C642" s="334"/>
      <c r="D642" s="335"/>
      <c r="E642" s="335"/>
      <c r="Q642" s="655"/>
      <c r="R642" s="655"/>
      <c r="S642" s="655"/>
      <c r="T642" s="655"/>
      <c r="U642" s="655"/>
      <c r="V642" s="655"/>
      <c r="W642" s="655"/>
      <c r="X642" s="655"/>
      <c r="Y642" s="655"/>
      <c r="Z642" s="655"/>
      <c r="AA642" s="655"/>
      <c r="AB642" s="655"/>
      <c r="AC642" s="655"/>
      <c r="AD642" s="655"/>
      <c r="AE642" s="655"/>
      <c r="AF642" s="655"/>
      <c r="AG642" s="655"/>
      <c r="AH642" s="655"/>
      <c r="AI642" s="655"/>
      <c r="AJ642" s="655"/>
    </row>
    <row r="643" spans="1:36" x14ac:dyDescent="0.25">
      <c r="A643" s="326" t="s">
        <v>149</v>
      </c>
      <c r="B643" s="327"/>
      <c r="C643" s="328"/>
      <c r="D643" s="320"/>
      <c r="E643" s="320"/>
      <c r="Q643" s="655"/>
      <c r="R643" s="655"/>
      <c r="S643" s="655"/>
      <c r="T643" s="655"/>
      <c r="U643" s="655"/>
      <c r="V643" s="655"/>
      <c r="W643" s="655"/>
      <c r="X643" s="655"/>
      <c r="Y643" s="655"/>
      <c r="Z643" s="655"/>
      <c r="AA643" s="655"/>
      <c r="AB643" s="655"/>
      <c r="AC643" s="655"/>
      <c r="AD643" s="655"/>
      <c r="AE643" s="655"/>
      <c r="AF643" s="655"/>
      <c r="AG643" s="655"/>
      <c r="AH643" s="655"/>
      <c r="AI643" s="655"/>
      <c r="AJ643" s="655"/>
    </row>
    <row r="644" spans="1:36" x14ac:dyDescent="0.25">
      <c r="A644" s="343" t="s">
        <v>156</v>
      </c>
      <c r="B644" s="344"/>
      <c r="C644" s="345"/>
      <c r="D644" s="346"/>
      <c r="E644" s="346"/>
      <c r="Q644" s="655"/>
      <c r="R644" s="655"/>
      <c r="S644" s="655"/>
      <c r="T644" s="655"/>
      <c r="U644" s="655"/>
      <c r="V644" s="655"/>
      <c r="W644" s="655"/>
      <c r="X644" s="655"/>
      <c r="Y644" s="655"/>
      <c r="Z644" s="655"/>
      <c r="AA644" s="655"/>
      <c r="AB644" s="655"/>
      <c r="AC644" s="655"/>
      <c r="AD644" s="655"/>
      <c r="AE644" s="655"/>
      <c r="AF644" s="655"/>
      <c r="AG644" s="655"/>
      <c r="AH644" s="655"/>
      <c r="AI644" s="655"/>
      <c r="AJ644" s="655"/>
    </row>
    <row r="645" spans="1:36" x14ac:dyDescent="0.25">
      <c r="A645" s="343" t="s">
        <v>142</v>
      </c>
      <c r="B645" s="344"/>
      <c r="C645" s="345"/>
      <c r="D645" s="346"/>
      <c r="E645" s="346"/>
      <c r="Q645" s="655"/>
      <c r="R645" s="655"/>
      <c r="S645" s="655"/>
      <c r="T645" s="655"/>
      <c r="U645" s="655"/>
      <c r="V645" s="655"/>
      <c r="W645" s="655"/>
      <c r="X645" s="655"/>
      <c r="Y645" s="655"/>
      <c r="Z645" s="655"/>
      <c r="AA645" s="655"/>
      <c r="AB645" s="655"/>
      <c r="AC645" s="655"/>
      <c r="AD645" s="655"/>
      <c r="AE645" s="655"/>
      <c r="AF645" s="655"/>
      <c r="AG645" s="655"/>
      <c r="AH645" s="655"/>
      <c r="AI645" s="655"/>
      <c r="AJ645" s="655"/>
    </row>
    <row r="646" spans="1:36" ht="15.75" thickBot="1" x14ac:dyDescent="0.3">
      <c r="A646" s="329" t="s">
        <v>125</v>
      </c>
      <c r="B646" s="330"/>
      <c r="C646" s="331"/>
      <c r="D646" s="321"/>
      <c r="E646" s="321"/>
      <c r="Q646" s="655"/>
      <c r="R646" s="655"/>
      <c r="S646" s="655"/>
      <c r="T646" s="655"/>
      <c r="U646" s="655"/>
      <c r="V646" s="655"/>
      <c r="W646" s="655"/>
      <c r="X646" s="655"/>
      <c r="Y646" s="655"/>
      <c r="Z646" s="655"/>
      <c r="AA646" s="655"/>
      <c r="AB646" s="655"/>
      <c r="AC646" s="655"/>
      <c r="AD646" s="655"/>
      <c r="AE646" s="655"/>
      <c r="AF646" s="655"/>
      <c r="AG646" s="655"/>
      <c r="AH646" s="655"/>
      <c r="AI646" s="655"/>
      <c r="AJ646" s="655"/>
    </row>
    <row r="647" spans="1:36" ht="15.75" thickBot="1" x14ac:dyDescent="0.3">
      <c r="Q647" s="655"/>
      <c r="R647" s="655"/>
      <c r="S647" s="655"/>
      <c r="T647" s="655"/>
      <c r="U647" s="655"/>
      <c r="V647" s="655"/>
      <c r="W647" s="655"/>
      <c r="X647" s="655"/>
      <c r="Y647" s="655"/>
      <c r="Z647" s="655"/>
      <c r="AA647" s="655"/>
      <c r="AB647" s="655"/>
      <c r="AC647" s="655"/>
      <c r="AD647" s="655"/>
      <c r="AE647" s="655"/>
      <c r="AF647" s="655"/>
      <c r="AG647" s="655"/>
      <c r="AH647" s="655"/>
      <c r="AI647" s="655"/>
      <c r="AJ647" s="655"/>
    </row>
    <row r="648" spans="1:36" ht="15.75" thickBot="1" x14ac:dyDescent="0.3">
      <c r="A648" s="477" t="s">
        <v>157</v>
      </c>
      <c r="B648" s="478"/>
      <c r="C648" s="478"/>
      <c r="D648" s="478"/>
      <c r="E648" s="479"/>
      <c r="Q648" s="655"/>
      <c r="R648" s="655"/>
      <c r="S648" s="655"/>
      <c r="T648" s="655"/>
      <c r="U648" s="655"/>
      <c r="V648" s="655"/>
      <c r="W648" s="655"/>
      <c r="X648" s="655"/>
      <c r="Y648" s="655"/>
      <c r="Z648" s="655"/>
      <c r="AA648" s="655"/>
      <c r="AB648" s="655"/>
      <c r="AC648" s="655"/>
      <c r="AD648" s="655"/>
      <c r="AE648" s="655"/>
      <c r="AF648" s="655"/>
      <c r="AG648" s="655"/>
      <c r="AH648" s="655"/>
      <c r="AI648" s="655"/>
      <c r="AJ648" s="655"/>
    </row>
    <row r="649" spans="1:36" ht="15.75" thickBot="1" x14ac:dyDescent="0.3">
      <c r="A649" s="477" t="s">
        <v>143</v>
      </c>
      <c r="B649" s="478"/>
      <c r="C649" s="479"/>
      <c r="D649" s="480" t="s">
        <v>126</v>
      </c>
      <c r="E649" s="480" t="s">
        <v>144</v>
      </c>
      <c r="F649" s="480" t="s">
        <v>36</v>
      </c>
      <c r="Q649" s="655"/>
      <c r="R649" s="655"/>
      <c r="S649" s="655"/>
      <c r="T649" s="655"/>
      <c r="U649" s="655"/>
      <c r="V649" s="655"/>
      <c r="W649" s="655"/>
      <c r="X649" s="655"/>
      <c r="Y649" s="655"/>
      <c r="Z649" s="655"/>
      <c r="AA649" s="655"/>
      <c r="AB649" s="655"/>
      <c r="AC649" s="655"/>
      <c r="AD649" s="655"/>
      <c r="AE649" s="655"/>
      <c r="AF649" s="655"/>
      <c r="AG649" s="655"/>
      <c r="AH649" s="655"/>
      <c r="AI649" s="655"/>
      <c r="AJ649" s="655"/>
    </row>
    <row r="650" spans="1:36" x14ac:dyDescent="0.25">
      <c r="A650" s="332" t="s">
        <v>158</v>
      </c>
      <c r="B650" s="333"/>
      <c r="C650" s="334"/>
      <c r="D650" s="335"/>
      <c r="E650" s="335"/>
      <c r="F650" s="366"/>
      <c r="Q650" s="655"/>
      <c r="R650" s="655"/>
      <c r="S650" s="655"/>
      <c r="T650" s="655"/>
      <c r="U650" s="655"/>
      <c r="V650" s="655"/>
      <c r="W650" s="655"/>
      <c r="X650" s="655"/>
      <c r="Y650" s="655"/>
      <c r="Z650" s="655"/>
      <c r="AA650" s="655"/>
      <c r="AB650" s="655"/>
      <c r="AC650" s="655"/>
      <c r="AD650" s="655"/>
      <c r="AE650" s="655"/>
      <c r="AF650" s="655"/>
      <c r="AG650" s="655"/>
      <c r="AH650" s="655"/>
      <c r="AI650" s="655"/>
      <c r="AJ650" s="655"/>
    </row>
    <row r="651" spans="1:36" x14ac:dyDescent="0.25">
      <c r="A651" s="332" t="s">
        <v>159</v>
      </c>
      <c r="B651" s="327"/>
      <c r="C651" s="328"/>
      <c r="D651" s="320"/>
      <c r="E651" s="320"/>
      <c r="F651" s="367"/>
      <c r="Q651" s="655"/>
      <c r="R651" s="655"/>
      <c r="S651" s="655"/>
      <c r="T651" s="655"/>
      <c r="U651" s="655"/>
      <c r="V651" s="655"/>
      <c r="W651" s="655"/>
      <c r="X651" s="655"/>
      <c r="Y651" s="655"/>
      <c r="Z651" s="655"/>
      <c r="AA651" s="655"/>
      <c r="AB651" s="655"/>
      <c r="AC651" s="655"/>
      <c r="AD651" s="655"/>
      <c r="AE651" s="655"/>
      <c r="AF651" s="655"/>
      <c r="AG651" s="655"/>
      <c r="AH651" s="655"/>
      <c r="AI651" s="655"/>
      <c r="AJ651" s="655"/>
    </row>
    <row r="652" spans="1:36" x14ac:dyDescent="0.25">
      <c r="A652" s="343" t="s">
        <v>196</v>
      </c>
      <c r="B652" s="344"/>
      <c r="C652" s="345"/>
      <c r="D652" s="346"/>
      <c r="E652" s="346"/>
      <c r="F652" s="368"/>
      <c r="Q652" s="655"/>
      <c r="R652" s="655"/>
      <c r="S652" s="655"/>
      <c r="T652" s="655"/>
      <c r="U652" s="655"/>
      <c r="V652" s="655"/>
      <c r="W652" s="655"/>
      <c r="X652" s="655"/>
      <c r="Y652" s="655"/>
      <c r="Z652" s="655"/>
      <c r="AA652" s="655"/>
      <c r="AB652" s="655"/>
      <c r="AC652" s="655"/>
      <c r="AD652" s="655"/>
      <c r="AE652" s="655"/>
      <c r="AF652" s="655"/>
      <c r="AG652" s="655"/>
      <c r="AH652" s="655"/>
      <c r="AI652" s="655"/>
      <c r="AJ652" s="655"/>
    </row>
    <row r="653" spans="1:36" x14ac:dyDescent="0.25">
      <c r="A653" s="343"/>
      <c r="B653" s="344"/>
      <c r="C653" s="345"/>
      <c r="D653" s="346"/>
      <c r="E653" s="346"/>
      <c r="F653" s="368"/>
      <c r="Q653" s="655"/>
      <c r="R653" s="655"/>
      <c r="S653" s="655"/>
      <c r="T653" s="655"/>
      <c r="U653" s="655"/>
      <c r="V653" s="655"/>
      <c r="W653" s="655"/>
      <c r="X653" s="655"/>
      <c r="Y653" s="655"/>
      <c r="Z653" s="655"/>
      <c r="AA653" s="655"/>
      <c r="AB653" s="655"/>
      <c r="AC653" s="655"/>
      <c r="AD653" s="655"/>
      <c r="AE653" s="655"/>
      <c r="AF653" s="655"/>
      <c r="AG653" s="655"/>
      <c r="AH653" s="655"/>
      <c r="AI653" s="655"/>
      <c r="AJ653" s="655"/>
    </row>
    <row r="654" spans="1:36" ht="15.75" thickBot="1" x14ac:dyDescent="0.3">
      <c r="A654" s="343"/>
      <c r="B654" s="344"/>
      <c r="C654" s="345"/>
      <c r="D654" s="346"/>
      <c r="E654" s="346"/>
      <c r="F654" s="368"/>
      <c r="Q654" s="655"/>
      <c r="R654" s="655"/>
      <c r="S654" s="655"/>
      <c r="T654" s="655"/>
      <c r="U654" s="655"/>
      <c r="V654" s="655"/>
      <c r="W654" s="655"/>
      <c r="X654" s="655"/>
      <c r="Y654" s="655"/>
      <c r="Z654" s="655"/>
      <c r="AA654" s="655"/>
      <c r="AB654" s="655"/>
      <c r="AC654" s="655"/>
      <c r="AD654" s="655"/>
      <c r="AE654" s="655"/>
      <c r="AF654" s="655"/>
      <c r="AG654" s="655"/>
      <c r="AH654" s="655"/>
      <c r="AI654" s="655"/>
      <c r="AJ654" s="655"/>
    </row>
    <row r="655" spans="1:36" ht="15.75" thickBot="1" x14ac:dyDescent="0.3">
      <c r="A655" s="336" t="s">
        <v>197</v>
      </c>
      <c r="B655" s="197"/>
      <c r="C655" s="197"/>
      <c r="D655" s="364"/>
      <c r="E655" s="365"/>
      <c r="F655" s="369">
        <f>SUM(F652:F654)</f>
        <v>0</v>
      </c>
      <c r="Q655" s="655"/>
      <c r="R655" s="655"/>
      <c r="S655" s="655"/>
      <c r="T655" s="655"/>
      <c r="U655" s="655"/>
      <c r="V655" s="655"/>
      <c r="W655" s="655"/>
      <c r="X655" s="655"/>
      <c r="Y655" s="655"/>
      <c r="Z655" s="655"/>
      <c r="AA655" s="655"/>
      <c r="AB655" s="655"/>
      <c r="AC655" s="655"/>
      <c r="AD655" s="655"/>
      <c r="AE655" s="655"/>
      <c r="AF655" s="655"/>
      <c r="AG655" s="655"/>
      <c r="AH655" s="655"/>
      <c r="AI655" s="655"/>
      <c r="AJ655" s="655"/>
    </row>
    <row r="656" spans="1:36" ht="15.75" thickBot="1" x14ac:dyDescent="0.3">
      <c r="A656" s="336" t="s">
        <v>198</v>
      </c>
      <c r="B656" s="197"/>
      <c r="C656" s="197"/>
      <c r="D656" s="364"/>
      <c r="E656" s="365"/>
      <c r="F656" s="369">
        <f>0.2*'PRECIO CORREGIDO'!D441</f>
        <v>0</v>
      </c>
      <c r="Q656" s="655"/>
      <c r="R656" s="655"/>
      <c r="S656" s="655"/>
      <c r="T656" s="655"/>
      <c r="U656" s="655"/>
      <c r="V656" s="655"/>
      <c r="W656" s="655"/>
      <c r="X656" s="655"/>
      <c r="Y656" s="655"/>
      <c r="Z656" s="655"/>
      <c r="AA656" s="655"/>
      <c r="AB656" s="655"/>
      <c r="AC656" s="655"/>
      <c r="AD656" s="655"/>
      <c r="AE656" s="655"/>
      <c r="AF656" s="655"/>
      <c r="AG656" s="655"/>
      <c r="AH656" s="655"/>
      <c r="AI656" s="655"/>
      <c r="AJ656" s="655"/>
    </row>
    <row r="657" spans="1:36" x14ac:dyDescent="0.25">
      <c r="A657" s="361" t="s">
        <v>199</v>
      </c>
      <c r="B657" s="196"/>
      <c r="C657" s="362"/>
      <c r="D657" s="363"/>
      <c r="E657" s="363"/>
      <c r="F657" s="370"/>
      <c r="Q657" s="655"/>
      <c r="R657" s="655"/>
      <c r="S657" s="655"/>
      <c r="T657" s="655"/>
      <c r="U657" s="655"/>
      <c r="V657" s="655"/>
      <c r="W657" s="655"/>
      <c r="X657" s="655"/>
      <c r="Y657" s="655"/>
      <c r="Z657" s="655"/>
      <c r="AA657" s="655"/>
      <c r="AB657" s="655"/>
      <c r="AC657" s="655"/>
      <c r="AD657" s="655"/>
      <c r="AE657" s="655"/>
      <c r="AF657" s="655"/>
      <c r="AG657" s="655"/>
      <c r="AH657" s="655"/>
      <c r="AI657" s="655"/>
      <c r="AJ657" s="655"/>
    </row>
    <row r="658" spans="1:36" ht="15.75" thickBot="1" x14ac:dyDescent="0.3">
      <c r="A658" s="329"/>
      <c r="B658" s="330"/>
      <c r="C658" s="331"/>
      <c r="D658" s="321"/>
      <c r="E658" s="321"/>
      <c r="F658" s="321"/>
      <c r="Q658" s="655"/>
      <c r="R658" s="655"/>
      <c r="S658" s="655"/>
      <c r="T658" s="655"/>
      <c r="U658" s="655"/>
      <c r="V658" s="655"/>
      <c r="W658" s="655"/>
      <c r="X658" s="655"/>
      <c r="Y658" s="655"/>
      <c r="Z658" s="655"/>
      <c r="AA658" s="655"/>
      <c r="AB658" s="655"/>
      <c r="AC658" s="655"/>
      <c r="AD658" s="655"/>
      <c r="AE658" s="655"/>
      <c r="AF658" s="655"/>
      <c r="AG658" s="655"/>
      <c r="AH658" s="655"/>
      <c r="AI658" s="655"/>
      <c r="AJ658" s="655"/>
    </row>
    <row r="659" spans="1:36" ht="15.75" thickBot="1" x14ac:dyDescent="0.3">
      <c r="Q659" s="655"/>
      <c r="R659" s="655"/>
      <c r="S659" s="655"/>
      <c r="T659" s="655"/>
      <c r="U659" s="655"/>
      <c r="V659" s="655"/>
      <c r="W659" s="655"/>
      <c r="X659" s="655"/>
      <c r="Y659" s="655"/>
      <c r="Z659" s="655"/>
      <c r="AA659" s="655"/>
      <c r="AB659" s="655"/>
      <c r="AC659" s="655"/>
      <c r="AD659" s="655"/>
      <c r="AE659" s="655"/>
      <c r="AF659" s="655"/>
      <c r="AG659" s="655"/>
      <c r="AH659" s="655"/>
      <c r="AI659" s="655"/>
      <c r="AJ659" s="655"/>
    </row>
    <row r="660" spans="1:36" ht="15.75" thickBot="1" x14ac:dyDescent="0.3">
      <c r="A660" s="477" t="s">
        <v>160</v>
      </c>
      <c r="B660" s="478"/>
      <c r="C660" s="478"/>
      <c r="D660" s="478"/>
      <c r="E660" s="479"/>
      <c r="Q660" s="655"/>
      <c r="R660" s="655"/>
      <c r="S660" s="655"/>
      <c r="T660" s="655"/>
      <c r="U660" s="655"/>
      <c r="V660" s="655"/>
      <c r="W660" s="655"/>
      <c r="X660" s="655"/>
      <c r="Y660" s="655"/>
      <c r="Z660" s="655"/>
      <c r="AA660" s="655"/>
      <c r="AB660" s="655"/>
      <c r="AC660" s="655"/>
      <c r="AD660" s="655"/>
      <c r="AE660" s="655"/>
      <c r="AF660" s="655"/>
      <c r="AG660" s="655"/>
      <c r="AH660" s="655"/>
      <c r="AI660" s="655"/>
      <c r="AJ660" s="655"/>
    </row>
    <row r="661" spans="1:36" ht="15.75" thickBot="1" x14ac:dyDescent="0.3">
      <c r="A661" s="477" t="s">
        <v>143</v>
      </c>
      <c r="B661" s="478"/>
      <c r="C661" s="479"/>
      <c r="D661" s="480" t="s">
        <v>126</v>
      </c>
      <c r="E661" s="480" t="s">
        <v>144</v>
      </c>
      <c r="Q661" s="655"/>
      <c r="R661" s="655"/>
      <c r="S661" s="655"/>
      <c r="T661" s="655"/>
      <c r="U661" s="655"/>
      <c r="V661" s="655"/>
      <c r="W661" s="655"/>
      <c r="X661" s="655"/>
      <c r="Y661" s="655"/>
      <c r="Z661" s="655"/>
      <c r="AA661" s="655"/>
      <c r="AB661" s="655"/>
      <c r="AC661" s="655"/>
      <c r="AD661" s="655"/>
      <c r="AE661" s="655"/>
      <c r="AF661" s="655"/>
      <c r="AG661" s="655"/>
      <c r="AH661" s="655"/>
      <c r="AI661" s="655"/>
      <c r="AJ661" s="655"/>
    </row>
    <row r="662" spans="1:36" x14ac:dyDescent="0.25">
      <c r="A662" s="332" t="s">
        <v>207</v>
      </c>
      <c r="B662" s="333"/>
      <c r="C662" s="334"/>
      <c r="D662" s="335"/>
      <c r="E662" s="335"/>
      <c r="Q662" s="655"/>
      <c r="R662" s="655"/>
      <c r="S662" s="655"/>
      <c r="T662" s="655"/>
      <c r="U662" s="655"/>
      <c r="V662" s="655"/>
      <c r="W662" s="655"/>
      <c r="X662" s="655"/>
      <c r="Y662" s="655"/>
      <c r="Z662" s="655"/>
      <c r="AA662" s="655"/>
      <c r="AB662" s="655"/>
      <c r="AC662" s="655"/>
      <c r="AD662" s="655"/>
      <c r="AE662" s="655"/>
      <c r="AF662" s="655"/>
      <c r="AG662" s="655"/>
      <c r="AH662" s="655"/>
      <c r="AI662" s="655"/>
      <c r="AJ662" s="655"/>
    </row>
    <row r="663" spans="1:36" ht="15.75" thickBot="1" x14ac:dyDescent="0.3">
      <c r="A663" s="270"/>
      <c r="B663" s="196"/>
      <c r="C663" s="196"/>
      <c r="D663" s="325"/>
      <c r="E663" s="325"/>
      <c r="F663" s="371"/>
      <c r="Q663" s="655"/>
      <c r="R663" s="655"/>
      <c r="S663" s="655"/>
      <c r="T663" s="655"/>
      <c r="U663" s="655"/>
      <c r="V663" s="655"/>
      <c r="W663" s="655"/>
      <c r="X663" s="655"/>
      <c r="Y663" s="655"/>
      <c r="Z663" s="655"/>
      <c r="AA663" s="655"/>
      <c r="AB663" s="655"/>
      <c r="AC663" s="655"/>
      <c r="AD663" s="655"/>
      <c r="AE663" s="655"/>
      <c r="AF663" s="655"/>
      <c r="AG663" s="655"/>
      <c r="AH663" s="655"/>
      <c r="AI663" s="655"/>
      <c r="AJ663" s="655"/>
    </row>
    <row r="664" spans="1:36" ht="15.75" thickBot="1" x14ac:dyDescent="0.3">
      <c r="A664" s="477" t="s">
        <v>161</v>
      </c>
      <c r="B664" s="478"/>
      <c r="C664" s="478"/>
      <c r="D664" s="478"/>
      <c r="E664" s="479"/>
      <c r="Q664" s="655"/>
      <c r="R664" s="655"/>
      <c r="S664" s="655"/>
      <c r="T664" s="655"/>
      <c r="U664" s="655"/>
      <c r="V664" s="655"/>
      <c r="W664" s="655"/>
      <c r="X664" s="655"/>
      <c r="Y664" s="655"/>
      <c r="Z664" s="655"/>
      <c r="AA664" s="655"/>
      <c r="AB664" s="655"/>
      <c r="AC664" s="655"/>
      <c r="AD664" s="655"/>
      <c r="AE664" s="655"/>
      <c r="AF664" s="655"/>
      <c r="AG664" s="655"/>
      <c r="AH664" s="655"/>
      <c r="AI664" s="655"/>
      <c r="AJ664" s="655"/>
    </row>
    <row r="665" spans="1:36" ht="15.75" thickBot="1" x14ac:dyDescent="0.3">
      <c r="A665" s="477" t="s">
        <v>143</v>
      </c>
      <c r="B665" s="478"/>
      <c r="C665" s="479"/>
      <c r="D665" s="480" t="s">
        <v>126</v>
      </c>
      <c r="E665" s="480" t="s">
        <v>144</v>
      </c>
      <c r="F665" s="480" t="s">
        <v>162</v>
      </c>
      <c r="G665" s="480" t="s">
        <v>164</v>
      </c>
      <c r="Q665" s="655"/>
      <c r="R665" s="655"/>
      <c r="S665" s="655"/>
      <c r="T665" s="655"/>
      <c r="U665" s="655"/>
      <c r="V665" s="655"/>
      <c r="W665" s="655"/>
      <c r="X665" s="655"/>
      <c r="Y665" s="655"/>
      <c r="Z665" s="655"/>
      <c r="AA665" s="655"/>
      <c r="AB665" s="655"/>
      <c r="AC665" s="655"/>
      <c r="AD665" s="655"/>
      <c r="AE665" s="655"/>
      <c r="AF665" s="655"/>
      <c r="AG665" s="655"/>
      <c r="AH665" s="655"/>
      <c r="AI665" s="655"/>
      <c r="AJ665" s="655"/>
    </row>
    <row r="666" spans="1:36" x14ac:dyDescent="0.25">
      <c r="A666" s="317" t="s">
        <v>213</v>
      </c>
      <c r="B666" s="318"/>
      <c r="C666" s="318"/>
      <c r="D666" s="373"/>
      <c r="E666" s="373"/>
      <c r="F666" s="374"/>
      <c r="G666" s="375"/>
      <c r="Q666" s="655"/>
      <c r="R666" s="655"/>
      <c r="S666" s="655"/>
      <c r="T666" s="655"/>
      <c r="U666" s="655"/>
      <c r="V666" s="655"/>
      <c r="W666" s="655"/>
      <c r="X666" s="655"/>
      <c r="Y666" s="655"/>
      <c r="Z666" s="655"/>
      <c r="AA666" s="655"/>
      <c r="AB666" s="655"/>
      <c r="AC666" s="655"/>
      <c r="AD666" s="655"/>
      <c r="AE666" s="655"/>
      <c r="AF666" s="655"/>
      <c r="AG666" s="655"/>
      <c r="AH666" s="655"/>
      <c r="AI666" s="655"/>
      <c r="AJ666" s="655"/>
    </row>
    <row r="667" spans="1:36" ht="15.75" thickBot="1" x14ac:dyDescent="0.3">
      <c r="A667" s="379" t="s">
        <v>163</v>
      </c>
      <c r="B667" s="195"/>
      <c r="C667" s="195"/>
      <c r="D667" s="380"/>
      <c r="E667" s="380"/>
      <c r="F667" s="381"/>
      <c r="G667" s="382"/>
      <c r="Q667" s="655"/>
      <c r="R667" s="655"/>
      <c r="S667" s="655"/>
      <c r="T667" s="655"/>
      <c r="U667" s="655"/>
      <c r="V667" s="655"/>
      <c r="W667" s="655"/>
      <c r="X667" s="655"/>
      <c r="Y667" s="655"/>
      <c r="Z667" s="655"/>
      <c r="AA667" s="655"/>
      <c r="AB667" s="655"/>
      <c r="AC667" s="655"/>
      <c r="AD667" s="655"/>
      <c r="AE667" s="655"/>
      <c r="AF667" s="655"/>
      <c r="AG667" s="655"/>
      <c r="AH667" s="655"/>
      <c r="AI667" s="655"/>
      <c r="AJ667" s="655"/>
    </row>
    <row r="668" spans="1:36" x14ac:dyDescent="0.25">
      <c r="A668" s="317" t="s">
        <v>200</v>
      </c>
      <c r="B668" s="318"/>
      <c r="C668" s="318"/>
      <c r="D668" s="373"/>
      <c r="E668" s="373"/>
      <c r="F668" s="383"/>
      <c r="G668" s="384"/>
      <c r="Q668" s="655"/>
      <c r="R668" s="655"/>
      <c r="S668" s="655"/>
      <c r="T668" s="655"/>
      <c r="U668" s="655"/>
      <c r="V668" s="655"/>
      <c r="W668" s="655"/>
      <c r="X668" s="655"/>
      <c r="Y668" s="655"/>
      <c r="Z668" s="655"/>
      <c r="AA668" s="655"/>
      <c r="AB668" s="655"/>
      <c r="AC668" s="655"/>
      <c r="AD668" s="655"/>
      <c r="AE668" s="655"/>
      <c r="AF668" s="655"/>
      <c r="AG668" s="655"/>
      <c r="AH668" s="655"/>
      <c r="AI668" s="655"/>
      <c r="AJ668" s="655"/>
    </row>
    <row r="669" spans="1:36" x14ac:dyDescent="0.25">
      <c r="A669" s="319" t="s">
        <v>213</v>
      </c>
      <c r="B669" s="184"/>
      <c r="C669" s="184"/>
      <c r="D669" s="376"/>
      <c r="E669" s="376"/>
      <c r="F669" s="274"/>
      <c r="G669" s="377"/>
      <c r="Q669" s="655"/>
      <c r="R669" s="655"/>
      <c r="S669" s="655"/>
      <c r="T669" s="655"/>
      <c r="U669" s="655"/>
      <c r="V669" s="655"/>
      <c r="W669" s="655"/>
      <c r="X669" s="655"/>
      <c r="Y669" s="655"/>
      <c r="Z669" s="655"/>
      <c r="AA669" s="655"/>
      <c r="AB669" s="655"/>
      <c r="AC669" s="655"/>
      <c r="AD669" s="655"/>
      <c r="AE669" s="655"/>
      <c r="AF669" s="655"/>
      <c r="AG669" s="655"/>
      <c r="AH669" s="655"/>
      <c r="AI669" s="655"/>
      <c r="AJ669" s="655"/>
    </row>
    <row r="670" spans="1:36" x14ac:dyDescent="0.25">
      <c r="A670" s="319" t="s">
        <v>163</v>
      </c>
      <c r="B670" s="184"/>
      <c r="C670" s="184"/>
      <c r="D670" s="376"/>
      <c r="E670" s="376"/>
      <c r="F670" s="274"/>
      <c r="G670" s="377"/>
      <c r="Q670" s="655"/>
      <c r="R670" s="655"/>
      <c r="S670" s="655"/>
      <c r="T670" s="655"/>
      <c r="U670" s="655"/>
      <c r="V670" s="655"/>
      <c r="W670" s="655"/>
      <c r="X670" s="655"/>
      <c r="Y670" s="655"/>
      <c r="Z670" s="655"/>
      <c r="AA670" s="655"/>
      <c r="AB670" s="655"/>
      <c r="AC670" s="655"/>
      <c r="AD670" s="655"/>
      <c r="AE670" s="655"/>
      <c r="AF670" s="655"/>
      <c r="AG670" s="655"/>
      <c r="AH670" s="655"/>
      <c r="AI670" s="655"/>
      <c r="AJ670" s="655"/>
    </row>
    <row r="671" spans="1:36" x14ac:dyDescent="0.25">
      <c r="A671" s="319" t="s">
        <v>201</v>
      </c>
      <c r="B671" s="184"/>
      <c r="C671" s="184"/>
      <c r="D671" s="376"/>
      <c r="E671" s="376"/>
      <c r="F671" s="274"/>
      <c r="G671" s="377"/>
      <c r="Q671" s="655"/>
      <c r="R671" s="655"/>
      <c r="S671" s="655"/>
      <c r="T671" s="655"/>
      <c r="U671" s="655"/>
      <c r="V671" s="655"/>
      <c r="W671" s="655"/>
      <c r="X671" s="655"/>
      <c r="Y671" s="655"/>
      <c r="Z671" s="655"/>
      <c r="AA671" s="655"/>
      <c r="AB671" s="655"/>
      <c r="AC671" s="655"/>
      <c r="AD671" s="655"/>
      <c r="AE671" s="655"/>
      <c r="AF671" s="655"/>
      <c r="AG671" s="655"/>
      <c r="AH671" s="655"/>
      <c r="AI671" s="655"/>
      <c r="AJ671" s="655"/>
    </row>
    <row r="672" spans="1:36" x14ac:dyDescent="0.25">
      <c r="A672" s="484" t="s">
        <v>202</v>
      </c>
      <c r="B672" s="485"/>
      <c r="C672" s="485"/>
      <c r="D672" s="486"/>
      <c r="E672" s="487"/>
      <c r="F672" s="488"/>
      <c r="G672" s="370"/>
      <c r="Q672" s="655"/>
      <c r="R672" s="655"/>
      <c r="S672" s="655"/>
      <c r="T672" s="655"/>
      <c r="U672" s="655"/>
      <c r="V672" s="655"/>
      <c r="W672" s="655"/>
      <c r="X672" s="655"/>
      <c r="Y672" s="655"/>
      <c r="Z672" s="655"/>
      <c r="AA672" s="655"/>
      <c r="AB672" s="655"/>
      <c r="AC672" s="655"/>
      <c r="AD672" s="655"/>
      <c r="AE672" s="655"/>
      <c r="AF672" s="655"/>
      <c r="AG672" s="655"/>
      <c r="AH672" s="655"/>
      <c r="AI672" s="655"/>
      <c r="AJ672" s="655"/>
    </row>
    <row r="673" spans="1:36" ht="15.75" thickBot="1" x14ac:dyDescent="0.3">
      <c r="A673" s="270"/>
      <c r="B673" s="196"/>
      <c r="C673" s="196"/>
      <c r="D673" s="398"/>
      <c r="E673" s="325"/>
      <c r="F673" s="399"/>
      <c r="G673" s="400"/>
      <c r="H673" s="526"/>
      <c r="I673" s="172"/>
      <c r="J673" s="172"/>
      <c r="K673" s="172"/>
      <c r="L673" s="172"/>
      <c r="M673" s="172"/>
      <c r="N673" s="172"/>
      <c r="O673" s="172"/>
      <c r="Q673" s="655"/>
      <c r="R673" s="655"/>
      <c r="S673" s="655"/>
      <c r="T673" s="655"/>
      <c r="U673" s="655"/>
      <c r="V673" s="655"/>
      <c r="W673" s="655"/>
      <c r="X673" s="655"/>
      <c r="Y673" s="655"/>
      <c r="Z673" s="655"/>
      <c r="AA673" s="655"/>
      <c r="AB673" s="655"/>
      <c r="AC673" s="655"/>
      <c r="AD673" s="655"/>
      <c r="AE673" s="655"/>
      <c r="AF673" s="655"/>
      <c r="AG673" s="655"/>
      <c r="AH673" s="655"/>
      <c r="AI673" s="655"/>
      <c r="AJ673" s="655"/>
    </row>
    <row r="674" spans="1:36" ht="27" thickBot="1" x14ac:dyDescent="0.45">
      <c r="A674" s="564" t="s">
        <v>428</v>
      </c>
      <c r="B674" s="565"/>
      <c r="C674" s="565"/>
      <c r="D674" s="565"/>
      <c r="E674" s="565"/>
      <c r="F674" s="565"/>
      <c r="G674" s="565"/>
      <c r="H674" s="566"/>
      <c r="I674" s="565"/>
      <c r="J674" s="565"/>
      <c r="K674" s="565"/>
      <c r="L674" s="565"/>
      <c r="M674" s="565"/>
      <c r="N674" s="565"/>
      <c r="O674" s="565"/>
      <c r="P674" s="567"/>
      <c r="Q674" s="655"/>
      <c r="R674" s="655"/>
      <c r="S674" s="655"/>
      <c r="T674" s="655"/>
      <c r="U674" s="655"/>
      <c r="V674" s="655"/>
      <c r="W674" s="655"/>
      <c r="X674" s="655"/>
      <c r="Y674" s="655"/>
      <c r="Z674" s="655"/>
      <c r="AA674" s="655"/>
      <c r="AB674" s="655"/>
      <c r="AC674" s="655"/>
      <c r="AD674" s="655"/>
      <c r="AE674" s="655"/>
      <c r="AF674" s="655"/>
      <c r="AG674" s="655"/>
      <c r="AH674" s="655"/>
      <c r="AI674" s="655"/>
      <c r="AJ674" s="655"/>
    </row>
    <row r="675" spans="1:36" s="163" customFormat="1" ht="15.75" thickBot="1" x14ac:dyDescent="0.3">
      <c r="A675" s="406" t="str">
        <f>+Experiencia!C20</f>
        <v>CONSORCIO GHR</v>
      </c>
      <c r="B675" s="396"/>
      <c r="C675" s="396"/>
      <c r="D675" s="396"/>
      <c r="E675" s="396"/>
      <c r="F675" s="396"/>
      <c r="G675" s="396"/>
      <c r="H675" s="524"/>
      <c r="I675" s="396"/>
      <c r="J675" s="396"/>
      <c r="K675" s="396"/>
      <c r="L675" s="396"/>
      <c r="M675" s="396"/>
      <c r="N675" s="396"/>
      <c r="O675" s="397"/>
      <c r="P675" s="170"/>
      <c r="Q675" s="656"/>
      <c r="R675" s="656"/>
      <c r="S675" s="656"/>
      <c r="T675" s="656"/>
      <c r="U675" s="655"/>
      <c r="V675" s="655"/>
      <c r="W675" s="655"/>
      <c r="X675" s="656"/>
      <c r="Y675" s="656"/>
      <c r="Z675" s="656"/>
      <c r="AA675" s="656"/>
      <c r="AB675" s="656"/>
      <c r="AC675" s="656"/>
      <c r="AD675" s="656"/>
      <c r="AE675" s="656"/>
      <c r="AF675" s="656"/>
      <c r="AG675" s="656"/>
      <c r="AH675" s="656"/>
      <c r="AI675" s="656"/>
      <c r="AJ675" s="656"/>
    </row>
    <row r="676" spans="1:36" s="169" customFormat="1" ht="36.75" x14ac:dyDescent="0.25">
      <c r="A676" s="180" t="s">
        <v>2</v>
      </c>
      <c r="B676" s="182" t="s">
        <v>189</v>
      </c>
      <c r="C676" s="181" t="s">
        <v>35</v>
      </c>
      <c r="D676" s="182" t="s">
        <v>96</v>
      </c>
      <c r="E676" s="182" t="s">
        <v>165</v>
      </c>
      <c r="F676" s="182" t="s">
        <v>97</v>
      </c>
      <c r="G676" s="182" t="s">
        <v>5</v>
      </c>
      <c r="H676" s="514" t="s">
        <v>99</v>
      </c>
      <c r="I676" s="182" t="s">
        <v>203</v>
      </c>
      <c r="J676" s="182" t="s">
        <v>141</v>
      </c>
      <c r="K676" s="182" t="s">
        <v>223</v>
      </c>
      <c r="L676" s="182" t="s">
        <v>204</v>
      </c>
      <c r="M676" s="182" t="s">
        <v>140</v>
      </c>
      <c r="N676" s="182" t="s">
        <v>214</v>
      </c>
      <c r="O676" s="182" t="s">
        <v>100</v>
      </c>
      <c r="P676" s="182" t="s">
        <v>94</v>
      </c>
      <c r="Q676" s="679"/>
      <c r="R676" s="657"/>
      <c r="S676" s="657"/>
      <c r="T676" s="657"/>
      <c r="U676" s="655"/>
      <c r="V676" s="655"/>
      <c r="W676" s="655"/>
      <c r="X676" s="657"/>
      <c r="Y676" s="657"/>
      <c r="Z676" s="657"/>
      <c r="AA676" s="657"/>
      <c r="AB676" s="657"/>
      <c r="AC676" s="657"/>
      <c r="AD676" s="657"/>
      <c r="AE676" s="657"/>
      <c r="AF676" s="657"/>
      <c r="AG676" s="657"/>
      <c r="AH676" s="657"/>
      <c r="AI676" s="657"/>
      <c r="AJ676" s="657"/>
    </row>
    <row r="677" spans="1:36" s="312" customFormat="1" ht="48.6" customHeight="1" x14ac:dyDescent="0.25">
      <c r="A677" s="305">
        <v>1</v>
      </c>
      <c r="B677" s="305">
        <v>151</v>
      </c>
      <c r="C677" s="305" t="s">
        <v>532</v>
      </c>
      <c r="D677" s="305" t="s">
        <v>533</v>
      </c>
      <c r="E677" s="305" t="s">
        <v>468</v>
      </c>
      <c r="F677" s="305" t="s">
        <v>437</v>
      </c>
      <c r="G677" s="305" t="s">
        <v>534</v>
      </c>
      <c r="H677" s="515">
        <v>2653271536.0100002</v>
      </c>
      <c r="I677" s="613">
        <v>2018</v>
      </c>
      <c r="J677" s="615">
        <f>+H677/LOOKUP(I677,'TABLA SMMLV'!$B$2:$C$28)</f>
        <v>3396.2223434095968</v>
      </c>
      <c r="K677" s="616">
        <v>1768.44</v>
      </c>
      <c r="L677" s="617">
        <v>0.7</v>
      </c>
      <c r="M677" s="617">
        <v>1</v>
      </c>
      <c r="N677" s="618">
        <f>+M677*L677*K677</f>
        <v>1237.9079999999999</v>
      </c>
      <c r="O677" s="618">
        <f>+M677*L677*J677</f>
        <v>2377.3556403867174</v>
      </c>
      <c r="P677" s="310"/>
      <c r="Q677" s="694">
        <f>+N677</f>
        <v>1237.9079999999999</v>
      </c>
      <c r="R677" s="695"/>
      <c r="S677" s="660"/>
      <c r="T677" s="660"/>
      <c r="U677" s="659"/>
      <c r="V677" s="659"/>
      <c r="W677" s="659"/>
      <c r="X677" s="660"/>
      <c r="Y677" s="660"/>
      <c r="Z677" s="660"/>
      <c r="AA677" s="660"/>
      <c r="AB677" s="660"/>
      <c r="AC677" s="660"/>
      <c r="AD677" s="660"/>
      <c r="AE677" s="660"/>
      <c r="AF677" s="660"/>
      <c r="AG677" s="660"/>
      <c r="AH677" s="660"/>
      <c r="AI677" s="660"/>
      <c r="AJ677" s="660"/>
    </row>
    <row r="678" spans="1:36" s="312" customFormat="1" ht="50.25" customHeight="1" x14ac:dyDescent="0.25">
      <c r="A678" s="305">
        <v>2</v>
      </c>
      <c r="B678" s="305">
        <v>215</v>
      </c>
      <c r="C678" s="305" t="s">
        <v>535</v>
      </c>
      <c r="D678" s="305" t="s">
        <v>536</v>
      </c>
      <c r="E678" s="305" t="s">
        <v>539</v>
      </c>
      <c r="F678" s="305" t="s">
        <v>537</v>
      </c>
      <c r="G678" s="305" t="s">
        <v>580</v>
      </c>
      <c r="H678" s="515">
        <v>1439481410.0999999</v>
      </c>
      <c r="I678" s="613">
        <v>2013</v>
      </c>
      <c r="J678" s="615">
        <f>+H678/LOOKUP(I678,'TABLA SMMLV'!$B$2:$C$28)</f>
        <v>2441.8683801526718</v>
      </c>
      <c r="K678" s="616">
        <v>1878.39</v>
      </c>
      <c r="L678" s="617">
        <v>0.15</v>
      </c>
      <c r="M678" s="617">
        <v>1</v>
      </c>
      <c r="N678" s="618">
        <f>+M678*L678*K678</f>
        <v>281.75850000000003</v>
      </c>
      <c r="O678" s="618">
        <f>+M678*L678*J678</f>
        <v>366.28025702290074</v>
      </c>
      <c r="P678" s="310"/>
      <c r="Q678" s="694">
        <f>+N678+N679+N680+N681</f>
        <v>2580.5219999999999</v>
      </c>
      <c r="R678" s="695"/>
      <c r="S678" s="660"/>
      <c r="T678" s="660"/>
      <c r="U678" s="659"/>
      <c r="V678" s="659"/>
      <c r="W678" s="659"/>
      <c r="X678" s="660"/>
      <c r="Y678" s="660"/>
      <c r="Z678" s="660"/>
      <c r="AA678" s="660"/>
      <c r="AB678" s="660"/>
      <c r="AC678" s="660"/>
      <c r="AD678" s="660"/>
      <c r="AE678" s="660"/>
      <c r="AF678" s="660"/>
      <c r="AG678" s="660"/>
      <c r="AH678" s="660"/>
      <c r="AI678" s="660"/>
      <c r="AJ678" s="660"/>
    </row>
    <row r="679" spans="1:36" s="163" customFormat="1" ht="72.75" x14ac:dyDescent="0.25">
      <c r="A679" s="183">
        <v>3</v>
      </c>
      <c r="B679" s="183">
        <v>235</v>
      </c>
      <c r="C679" s="183">
        <v>1474</v>
      </c>
      <c r="D679" s="183" t="str">
        <f>+D678</f>
        <v>UNION TEMPORAL CCI</v>
      </c>
      <c r="E679" s="183" t="str">
        <f>+E678</f>
        <v>REINEL ROLANDO ROMERO</v>
      </c>
      <c r="F679" s="305" t="s">
        <v>538</v>
      </c>
      <c r="G679" s="186" t="s">
        <v>581</v>
      </c>
      <c r="H679" s="516">
        <v>1745089579.95</v>
      </c>
      <c r="I679" s="614">
        <v>2014</v>
      </c>
      <c r="J679" s="615">
        <f>+H679/LOOKUP(I679,'TABLA SMMLV'!$B$2:$C$28)</f>
        <v>2832.9376297889612</v>
      </c>
      <c r="K679" s="520">
        <v>1074.77</v>
      </c>
      <c r="L679" s="617">
        <v>0.15</v>
      </c>
      <c r="M679" s="617">
        <v>1</v>
      </c>
      <c r="N679" s="618">
        <f>+M679*L679*K679</f>
        <v>161.21549999999999</v>
      </c>
      <c r="O679" s="618">
        <f>+M679*L679*J679</f>
        <v>424.94064446834415</v>
      </c>
      <c r="P679" s="360"/>
      <c r="Q679" s="696">
        <f>SUM(Q677:Q678)</f>
        <v>3818.43</v>
      </c>
      <c r="R679" s="697"/>
      <c r="S679" s="656"/>
      <c r="T679" s="656"/>
      <c r="U679" s="655"/>
      <c r="V679" s="655"/>
      <c r="W679" s="655"/>
      <c r="X679" s="656"/>
      <c r="Y679" s="656"/>
      <c r="Z679" s="656"/>
      <c r="AA679" s="656"/>
      <c r="AB679" s="656"/>
      <c r="AC679" s="656"/>
      <c r="AD679" s="656"/>
      <c r="AE679" s="656"/>
      <c r="AF679" s="656"/>
      <c r="AG679" s="656"/>
      <c r="AH679" s="656"/>
      <c r="AI679" s="656"/>
      <c r="AJ679" s="656"/>
    </row>
    <row r="680" spans="1:36" s="312" customFormat="1" ht="63.75" customHeight="1" x14ac:dyDescent="0.25">
      <c r="A680" s="305">
        <v>4</v>
      </c>
      <c r="B680" s="183">
        <v>254</v>
      </c>
      <c r="C680" s="183">
        <v>20110451</v>
      </c>
      <c r="D680" s="183" t="s">
        <v>539</v>
      </c>
      <c r="E680" s="183" t="s">
        <v>539</v>
      </c>
      <c r="F680" s="305" t="s">
        <v>509</v>
      </c>
      <c r="G680" s="186" t="s">
        <v>582</v>
      </c>
      <c r="H680" s="516">
        <v>135638800</v>
      </c>
      <c r="I680" s="614">
        <v>2013</v>
      </c>
      <c r="J680" s="615">
        <f>+H680/LOOKUP(I680,'TABLA SMMLV'!$B$2:$C$28)</f>
        <v>230.09126378286683</v>
      </c>
      <c r="K680" s="520">
        <f>3007.44+647.43</f>
        <v>3654.87</v>
      </c>
      <c r="L680" s="617">
        <v>1</v>
      </c>
      <c r="M680" s="617">
        <v>0.4</v>
      </c>
      <c r="N680" s="618">
        <f>+M680*L680*K680</f>
        <v>1461.9480000000001</v>
      </c>
      <c r="O680" s="618">
        <f>+M680*L680*J680</f>
        <v>92.036505513146736</v>
      </c>
      <c r="P680" s="310"/>
      <c r="Q680" s="680"/>
      <c r="R680" s="660"/>
      <c r="S680" s="660"/>
      <c r="T680" s="660"/>
      <c r="U680" s="659"/>
      <c r="V680" s="659"/>
      <c r="W680" s="659"/>
      <c r="X680" s="660"/>
      <c r="Y680" s="660"/>
      <c r="Z680" s="660"/>
      <c r="AA680" s="660"/>
      <c r="AB680" s="660"/>
      <c r="AC680" s="660"/>
      <c r="AD680" s="660"/>
      <c r="AE680" s="660"/>
      <c r="AF680" s="660"/>
      <c r="AG680" s="660"/>
      <c r="AH680" s="660"/>
      <c r="AI680" s="660"/>
      <c r="AJ680" s="660"/>
    </row>
    <row r="681" spans="1:36" s="163" customFormat="1" ht="66.75" customHeight="1" thickBot="1" x14ac:dyDescent="0.3">
      <c r="A681" s="183">
        <v>5</v>
      </c>
      <c r="B681" s="183">
        <v>266</v>
      </c>
      <c r="C681" s="183" t="s">
        <v>540</v>
      </c>
      <c r="D681" s="183" t="s">
        <v>541</v>
      </c>
      <c r="E681" s="183" t="s">
        <v>539</v>
      </c>
      <c r="F681" s="183" t="s">
        <v>542</v>
      </c>
      <c r="G681" s="186" t="s">
        <v>583</v>
      </c>
      <c r="H681" s="516">
        <v>243504691.5</v>
      </c>
      <c r="I681" s="614">
        <v>2014</v>
      </c>
      <c r="J681" s="615">
        <f>+H681/LOOKUP(I681,'TABLA SMMLV'!$B$2:$C$28)</f>
        <v>395.29982386363639</v>
      </c>
      <c r="K681" s="619">
        <v>2815</v>
      </c>
      <c r="L681" s="617">
        <v>0.6</v>
      </c>
      <c r="M681" s="617">
        <v>0.4</v>
      </c>
      <c r="N681" s="618">
        <f>+M681*L681*K681</f>
        <v>675.6</v>
      </c>
      <c r="O681" s="618">
        <f>+M681*L681*J681</f>
        <v>94.871957727272729</v>
      </c>
      <c r="P681" s="310"/>
      <c r="Q681" s="685"/>
      <c r="R681" s="656"/>
      <c r="S681" s="656"/>
      <c r="T681" s="656"/>
      <c r="U681" s="655">
        <v>3</v>
      </c>
      <c r="V681" s="655"/>
      <c r="W681" s="655"/>
      <c r="X681" s="656">
        <v>4</v>
      </c>
      <c r="Y681" s="656"/>
      <c r="Z681" s="656"/>
      <c r="AA681" s="656"/>
      <c r="AB681" s="656"/>
      <c r="AC681" s="656"/>
      <c r="AD681" s="656"/>
      <c r="AE681" s="656"/>
      <c r="AF681" s="656"/>
      <c r="AG681" s="656"/>
      <c r="AH681" s="656"/>
      <c r="AI681" s="656"/>
      <c r="AJ681" s="656"/>
    </row>
    <row r="682" spans="1:36" s="163" customFormat="1" ht="30.75" thickBot="1" x14ac:dyDescent="0.3">
      <c r="A682" s="189"/>
      <c r="B682" s="189"/>
      <c r="C682" s="189"/>
      <c r="D682" s="189"/>
      <c r="E682" s="189"/>
      <c r="F682" s="189"/>
      <c r="G682" s="458" t="s">
        <v>587</v>
      </c>
      <c r="H682" s="517"/>
      <c r="I682" s="190"/>
      <c r="J682" s="190"/>
      <c r="K682" s="190"/>
      <c r="L682" s="191"/>
      <c r="M682" s="191"/>
      <c r="N682" s="198">
        <f>SUM(N677:N681)</f>
        <v>3818.43</v>
      </c>
      <c r="O682" s="192"/>
      <c r="P682" s="193"/>
      <c r="Q682" s="685"/>
      <c r="R682" s="656"/>
      <c r="S682" s="656"/>
      <c r="T682" s="656"/>
      <c r="U682" s="661" t="s">
        <v>246</v>
      </c>
      <c r="V682" s="655" t="s">
        <v>247</v>
      </c>
      <c r="W682" s="662" t="s">
        <v>248</v>
      </c>
      <c r="X682" s="661" t="s">
        <v>246</v>
      </c>
      <c r="Y682" s="655" t="s">
        <v>247</v>
      </c>
      <c r="Z682" s="662" t="s">
        <v>248</v>
      </c>
      <c r="AA682" s="656"/>
      <c r="AB682" s="661" t="s">
        <v>246</v>
      </c>
      <c r="AC682" s="655" t="s">
        <v>247</v>
      </c>
      <c r="AD682" s="662" t="s">
        <v>248</v>
      </c>
      <c r="AE682" s="656"/>
      <c r="AF682" s="656"/>
      <c r="AG682" s="656"/>
      <c r="AH682" s="656"/>
      <c r="AI682" s="656"/>
      <c r="AJ682" s="656"/>
    </row>
    <row r="683" spans="1:36" s="163" customFormat="1" ht="15.75" customHeight="1" thickBot="1" x14ac:dyDescent="0.3">
      <c r="A683" s="189"/>
      <c r="B683" s="189"/>
      <c r="C683" s="189"/>
      <c r="D683" s="189"/>
      <c r="E683" s="189"/>
      <c r="F683" s="189"/>
      <c r="G683" s="458" t="s">
        <v>588</v>
      </c>
      <c r="H683" s="517"/>
      <c r="I683" s="190"/>
      <c r="J683" s="190"/>
      <c r="K683" s="190"/>
      <c r="L683" s="190"/>
      <c r="M683" s="190"/>
      <c r="N683" s="198"/>
      <c r="O683" s="194">
        <f>SUM(O677:O682)</f>
        <v>3355.4850051183821</v>
      </c>
      <c r="P683" s="189"/>
      <c r="Q683" s="173"/>
      <c r="U683" s="663">
        <v>40359</v>
      </c>
      <c r="V683" s="663">
        <v>40359</v>
      </c>
      <c r="W683" s="664">
        <f>+((V683-U683)+0)/30</f>
        <v>0</v>
      </c>
      <c r="X683" s="663">
        <v>40756</v>
      </c>
      <c r="Y683" s="663">
        <v>40901</v>
      </c>
      <c r="Z683" s="664">
        <f>+((Y683-X683)+1)/30</f>
        <v>4.8666666666666663</v>
      </c>
      <c r="AA683" s="656"/>
      <c r="AB683" s="663">
        <v>41457</v>
      </c>
      <c r="AC683" s="663">
        <v>41506</v>
      </c>
      <c r="AD683" s="664">
        <f>+((AC683-AB683)+1)/30</f>
        <v>1.6666666666666667</v>
      </c>
      <c r="AE683" s="656"/>
      <c r="AF683" s="656"/>
      <c r="AG683" s="656"/>
      <c r="AH683" s="656"/>
      <c r="AI683" s="656"/>
      <c r="AJ683" s="656"/>
    </row>
    <row r="684" spans="1:36" ht="15.75" thickBot="1" x14ac:dyDescent="0.3">
      <c r="U684" s="668">
        <v>40372</v>
      </c>
      <c r="V684" s="668">
        <v>40453</v>
      </c>
      <c r="W684" s="664">
        <f>+((V684-U684)+1)/30</f>
        <v>2.7333333333333334</v>
      </c>
      <c r="X684" s="668"/>
      <c r="Y684" s="668"/>
      <c r="Z684" s="664">
        <f>+((Y684-X684)+1)/30</f>
        <v>3.3333333333333333E-2</v>
      </c>
      <c r="AA684" s="655"/>
      <c r="AB684" s="668">
        <v>41519</v>
      </c>
      <c r="AC684" s="668">
        <v>41654</v>
      </c>
      <c r="AD684" s="664">
        <f>+((AC684-AB684)+1)/30</f>
        <v>4.5333333333333332</v>
      </c>
      <c r="AE684" s="655"/>
      <c r="AF684" s="655"/>
      <c r="AG684" s="655"/>
      <c r="AH684" s="655"/>
      <c r="AI684" s="655"/>
      <c r="AJ684" s="655"/>
    </row>
    <row r="685" spans="1:36" s="312" customFormat="1" ht="15.75" thickBot="1" x14ac:dyDescent="0.3">
      <c r="A685" s="578" t="s">
        <v>15</v>
      </c>
      <c r="B685" s="579"/>
      <c r="C685" s="580" t="s">
        <v>430</v>
      </c>
      <c r="D685" s="579"/>
      <c r="E685" s="581"/>
      <c r="F685" s="582" t="s">
        <v>126</v>
      </c>
      <c r="G685" s="501"/>
      <c r="H685" s="532"/>
      <c r="I685" s="502"/>
      <c r="J685" s="502"/>
      <c r="K685" s="502"/>
      <c r="L685" s="502"/>
      <c r="M685" s="502"/>
      <c r="N685" s="502"/>
      <c r="O685" s="502"/>
      <c r="P685" s="311"/>
      <c r="U685" s="669">
        <v>40463</v>
      </c>
      <c r="V685" s="669">
        <v>40479</v>
      </c>
      <c r="W685" s="664">
        <f>+((V685-U685)+1)/30</f>
        <v>0.56666666666666665</v>
      </c>
      <c r="X685" s="669"/>
      <c r="Y685" s="669"/>
      <c r="Z685" s="664">
        <f>+((Y685-X685)+1)/30</f>
        <v>3.3333333333333333E-2</v>
      </c>
      <c r="AA685" s="660"/>
      <c r="AB685" s="669"/>
      <c r="AC685" s="669"/>
      <c r="AD685" s="664">
        <f>+((AC685-AB685)+0)/30</f>
        <v>0</v>
      </c>
      <c r="AE685" s="660"/>
      <c r="AF685" s="660"/>
      <c r="AG685" s="660"/>
      <c r="AH685" s="660"/>
      <c r="AI685" s="660"/>
      <c r="AJ685" s="660"/>
    </row>
    <row r="686" spans="1:36" s="163" customFormat="1" ht="15.75" thickBot="1" x14ac:dyDescent="0.3">
      <c r="A686" s="568" t="s">
        <v>143</v>
      </c>
      <c r="B686" s="569"/>
      <c r="C686" s="570"/>
      <c r="D686" s="571" t="s">
        <v>126</v>
      </c>
      <c r="E686" s="571" t="s">
        <v>144</v>
      </c>
      <c r="F686" s="268"/>
      <c r="G686" s="269"/>
      <c r="H686" s="518"/>
      <c r="I686" s="196"/>
      <c r="J686" s="196"/>
      <c r="K686" s="196"/>
      <c r="L686" s="196"/>
      <c r="M686" s="196"/>
      <c r="N686" s="196"/>
      <c r="O686" s="196"/>
      <c r="P686" s="173"/>
      <c r="U686" s="671">
        <v>40513</v>
      </c>
      <c r="V686" s="671">
        <v>40527</v>
      </c>
      <c r="W686" s="664">
        <f t="shared" ref="W686:W687" si="13">+((V686-U686)+1)/30</f>
        <v>0.5</v>
      </c>
      <c r="X686" s="656"/>
      <c r="Y686" s="666" t="s">
        <v>287</v>
      </c>
      <c r="Z686" s="667">
        <f>SUM(Z683:Z685)</f>
        <v>4.9333333333333327</v>
      </c>
      <c r="AA686" s="656"/>
      <c r="AB686" s="656"/>
      <c r="AC686" s="666" t="s">
        <v>287</v>
      </c>
      <c r="AD686" s="667">
        <f>SUM(AD683:AD685)</f>
        <v>6.2</v>
      </c>
      <c r="AE686" s="656"/>
      <c r="AF686" s="656"/>
      <c r="AG686" s="656"/>
      <c r="AH686" s="656"/>
      <c r="AI686" s="656"/>
      <c r="AJ686" s="656"/>
    </row>
    <row r="687" spans="1:36" s="163" customFormat="1" x14ac:dyDescent="0.25">
      <c r="A687" s="332" t="s">
        <v>187</v>
      </c>
      <c r="B687" s="333"/>
      <c r="C687" s="508"/>
      <c r="D687" s="335" t="s">
        <v>90</v>
      </c>
      <c r="E687" s="335">
        <v>282</v>
      </c>
      <c r="F687" s="268"/>
      <c r="G687" s="269"/>
      <c r="H687" s="518"/>
      <c r="I687" s="196"/>
      <c r="J687" s="196"/>
      <c r="K687" s="196"/>
      <c r="L687" s="196"/>
      <c r="M687" s="196"/>
      <c r="N687" s="196"/>
      <c r="O687" s="196"/>
      <c r="P687" s="173"/>
      <c r="U687" s="671">
        <v>40555</v>
      </c>
      <c r="V687" s="671">
        <v>40567</v>
      </c>
      <c r="W687" s="664">
        <f t="shared" si="13"/>
        <v>0.43333333333333335</v>
      </c>
      <c r="X687" s="656"/>
      <c r="Y687" s="656"/>
      <c r="Z687" s="656"/>
      <c r="AA687" s="656"/>
      <c r="AB687" s="656"/>
      <c r="AC687" s="656"/>
      <c r="AD687" s="656"/>
      <c r="AE687" s="656"/>
      <c r="AF687" s="656"/>
      <c r="AG687" s="656"/>
      <c r="AH687" s="656"/>
      <c r="AI687" s="656"/>
      <c r="AJ687" s="656"/>
    </row>
    <row r="688" spans="1:36" s="163" customFormat="1" x14ac:dyDescent="0.25">
      <c r="A688" s="326" t="s">
        <v>188</v>
      </c>
      <c r="B688" s="327"/>
      <c r="C688" s="328"/>
      <c r="D688" s="320" t="s">
        <v>90</v>
      </c>
      <c r="E688" s="320">
        <v>283</v>
      </c>
      <c r="F688" s="268"/>
      <c r="G688" s="269"/>
      <c r="H688" s="518"/>
      <c r="I688" s="196"/>
      <c r="J688" s="196"/>
      <c r="K688" s="196"/>
      <c r="L688" s="196"/>
      <c r="M688" s="196"/>
      <c r="N688" s="196"/>
      <c r="O688" s="196"/>
      <c r="P688" s="173"/>
      <c r="U688" s="655"/>
      <c r="V688" s="655"/>
      <c r="W688" s="655"/>
      <c r="X688" s="656"/>
      <c r="Y688" s="656"/>
      <c r="Z688" s="656"/>
      <c r="AA688" s="656"/>
      <c r="AB688" s="656"/>
      <c r="AC688" s="656"/>
      <c r="AD688" s="656"/>
      <c r="AE688" s="656"/>
      <c r="AF688" s="656"/>
      <c r="AG688" s="656"/>
      <c r="AH688" s="656"/>
      <c r="AI688" s="656"/>
      <c r="AJ688" s="656"/>
    </row>
    <row r="689" spans="1:48" s="163" customFormat="1" ht="15.75" thickBot="1" x14ac:dyDescent="0.3">
      <c r="A689" s="329" t="s">
        <v>142</v>
      </c>
      <c r="B689" s="330"/>
      <c r="C689" s="331"/>
      <c r="D689" s="321" t="s">
        <v>90</v>
      </c>
      <c r="E689" s="321">
        <v>284</v>
      </c>
      <c r="F689" s="268"/>
      <c r="G689" s="269"/>
      <c r="H689" s="518"/>
      <c r="I689" s="196"/>
      <c r="J689" s="196"/>
      <c r="K689" s="196"/>
      <c r="L689" s="196"/>
      <c r="M689" s="196"/>
      <c r="N689" s="196"/>
      <c r="O689" s="196"/>
      <c r="P689" s="173"/>
      <c r="U689" s="655"/>
      <c r="V689" s="666" t="s">
        <v>287</v>
      </c>
      <c r="W689" s="667">
        <f>SUM(W683:W688)</f>
        <v>4.2333333333333334</v>
      </c>
      <c r="X689" s="656"/>
      <c r="Y689" s="656"/>
      <c r="Z689" s="656"/>
      <c r="AA689" s="656"/>
      <c r="AB689" s="656"/>
      <c r="AC689" s="656"/>
      <c r="AD689" s="656"/>
      <c r="AE689" s="656"/>
      <c r="AF689" s="656"/>
      <c r="AG689" s="656"/>
      <c r="AH689" s="656"/>
      <c r="AI689" s="656"/>
      <c r="AJ689" s="656"/>
    </row>
    <row r="690" spans="1:48" s="163" customFormat="1" x14ac:dyDescent="0.25">
      <c r="A690" s="322"/>
      <c r="B690" s="323"/>
      <c r="C690" s="324"/>
      <c r="D690" s="325"/>
      <c r="E690" s="325"/>
      <c r="F690" s="268"/>
      <c r="G690" s="269"/>
      <c r="H690" s="518"/>
      <c r="I690" s="196"/>
      <c r="J690" s="196"/>
      <c r="K690" s="196"/>
      <c r="L690" s="196"/>
      <c r="M690" s="196"/>
      <c r="N690" s="196"/>
      <c r="O690" s="196"/>
      <c r="P690" s="173"/>
      <c r="U690" s="655"/>
      <c r="V690" s="655"/>
      <c r="W690" s="655"/>
      <c r="X690" s="656"/>
      <c r="Y690" s="656"/>
      <c r="Z690" s="656"/>
      <c r="AA690" s="656"/>
      <c r="AB690" s="656"/>
      <c r="AC690" s="656"/>
      <c r="AD690" s="656"/>
      <c r="AE690" s="656"/>
      <c r="AF690" s="656"/>
      <c r="AG690" s="656"/>
      <c r="AH690" s="656"/>
      <c r="AI690" s="656"/>
      <c r="AJ690" s="656"/>
    </row>
    <row r="691" spans="1:48" s="163" customFormat="1" ht="48.75" x14ac:dyDescent="0.25">
      <c r="A691" s="572" t="s">
        <v>206</v>
      </c>
      <c r="B691" s="572" t="s">
        <v>35</v>
      </c>
      <c r="C691" s="572" t="s">
        <v>254</v>
      </c>
      <c r="D691" s="572" t="s">
        <v>207</v>
      </c>
      <c r="E691" s="572" t="s">
        <v>238</v>
      </c>
      <c r="F691" s="572" t="s">
        <v>239</v>
      </c>
      <c r="G691" s="572" t="s">
        <v>240</v>
      </c>
      <c r="H691" s="573" t="s">
        <v>241</v>
      </c>
      <c r="I691" s="574" t="s">
        <v>5</v>
      </c>
      <c r="J691" s="574" t="s">
        <v>145</v>
      </c>
      <c r="K691" s="574" t="s">
        <v>190</v>
      </c>
      <c r="L691" s="574" t="s">
        <v>147</v>
      </c>
      <c r="M691" s="574" t="s">
        <v>129</v>
      </c>
      <c r="N691" s="574" t="s">
        <v>242</v>
      </c>
      <c r="O691" s="574" t="s">
        <v>208</v>
      </c>
      <c r="P691" s="574" t="s">
        <v>245</v>
      </c>
      <c r="Q691" s="574" t="s">
        <v>148</v>
      </c>
      <c r="R691" s="574" t="s">
        <v>192</v>
      </c>
      <c r="S691" s="574"/>
      <c r="T691" s="173"/>
      <c r="U691" s="656"/>
      <c r="V691" s="656"/>
      <c r="W691" s="656"/>
      <c r="X691" s="655"/>
      <c r="Y691" s="656"/>
      <c r="Z691" s="656"/>
      <c r="AA691" s="656"/>
      <c r="AB691" s="656"/>
      <c r="AC691" s="656"/>
      <c r="AD691" s="656"/>
      <c r="AE691" s="656"/>
      <c r="AF691" s="656"/>
      <c r="AG691" s="656"/>
      <c r="AH691" s="656"/>
      <c r="AI691" s="656"/>
      <c r="AJ691" s="656"/>
    </row>
    <row r="692" spans="1:48" s="602" customFormat="1" ht="105" x14ac:dyDescent="0.25">
      <c r="A692" s="598">
        <v>1</v>
      </c>
      <c r="B692" s="598" t="s">
        <v>503</v>
      </c>
      <c r="C692" s="598">
        <v>287</v>
      </c>
      <c r="D692" s="598" t="s">
        <v>90</v>
      </c>
      <c r="E692" s="598" t="s">
        <v>434</v>
      </c>
      <c r="F692" s="598" t="s">
        <v>98</v>
      </c>
      <c r="G692" s="598" t="s">
        <v>435</v>
      </c>
      <c r="H692" s="599" t="s">
        <v>90</v>
      </c>
      <c r="I692" s="598" t="s">
        <v>436</v>
      </c>
      <c r="J692" s="600">
        <v>39370</v>
      </c>
      <c r="K692" s="600">
        <v>39804</v>
      </c>
      <c r="L692" s="605">
        <f t="shared" ref="L692:L702" si="14">+(K692-J692)/30</f>
        <v>14.466666666666667</v>
      </c>
      <c r="M692" s="598">
        <v>14.47</v>
      </c>
      <c r="N692" s="598" t="s">
        <v>504</v>
      </c>
      <c r="O692" s="598" t="s">
        <v>90</v>
      </c>
      <c r="P692" s="598" t="s">
        <v>98</v>
      </c>
      <c r="Q692" s="598">
        <f>+M692</f>
        <v>14.47</v>
      </c>
      <c r="R692" s="598"/>
      <c r="S692" s="601"/>
      <c r="T692" s="173"/>
      <c r="U692" s="698"/>
      <c r="V692" s="698"/>
      <c r="W692" s="698"/>
      <c r="X692" s="699"/>
      <c r="Y692" s="698"/>
      <c r="Z692" s="698"/>
      <c r="AA692" s="698"/>
      <c r="AB692" s="698"/>
      <c r="AC692" s="698"/>
      <c r="AD692" s="677"/>
      <c r="AE692" s="677"/>
      <c r="AF692" s="677"/>
      <c r="AG692" s="677"/>
      <c r="AH692" s="677"/>
      <c r="AI692" s="677"/>
      <c r="AJ692" s="677"/>
    </row>
    <row r="693" spans="1:48" s="602" customFormat="1" ht="120" x14ac:dyDescent="0.25">
      <c r="A693" s="598">
        <v>2</v>
      </c>
      <c r="B693" s="598" t="s">
        <v>455</v>
      </c>
      <c r="C693" s="598">
        <v>294</v>
      </c>
      <c r="D693" s="598" t="s">
        <v>90</v>
      </c>
      <c r="E693" s="598" t="s">
        <v>98</v>
      </c>
      <c r="F693" s="598" t="s">
        <v>430</v>
      </c>
      <c r="G693" s="598" t="s">
        <v>437</v>
      </c>
      <c r="H693" s="599" t="s">
        <v>456</v>
      </c>
      <c r="I693" s="598" t="s">
        <v>438</v>
      </c>
      <c r="J693" s="600">
        <v>40260</v>
      </c>
      <c r="K693" s="600">
        <v>40333</v>
      </c>
      <c r="L693" s="605">
        <f t="shared" si="14"/>
        <v>2.4333333333333331</v>
      </c>
      <c r="M693" s="598">
        <v>2.4300000000000002</v>
      </c>
      <c r="N693" s="598" t="s">
        <v>90</v>
      </c>
      <c r="O693" s="598" t="s">
        <v>98</v>
      </c>
      <c r="P693" s="598">
        <v>301</v>
      </c>
      <c r="Q693" s="598">
        <v>2.4300000000000002</v>
      </c>
      <c r="R693" s="598"/>
      <c r="S693" s="598"/>
      <c r="T693" s="173"/>
      <c r="U693" s="698"/>
      <c r="V693" s="700">
        <v>43547</v>
      </c>
      <c r="W693" s="700">
        <v>43620</v>
      </c>
      <c r="X693" s="701">
        <f>(V693-W693)/30</f>
        <v>-2.4333333333333331</v>
      </c>
      <c r="Y693" s="698"/>
      <c r="Z693" s="698"/>
      <c r="AA693" s="698"/>
      <c r="AB693" s="698"/>
      <c r="AC693" s="698"/>
      <c r="AD693" s="677"/>
      <c r="AE693" s="677"/>
      <c r="AF693" s="677"/>
      <c r="AG693" s="677"/>
      <c r="AH693" s="677"/>
      <c r="AI693" s="677"/>
      <c r="AJ693" s="677"/>
    </row>
    <row r="694" spans="1:48" s="602" customFormat="1" ht="165" x14ac:dyDescent="0.25">
      <c r="A694" s="598">
        <v>3</v>
      </c>
      <c r="B694" s="598" t="s">
        <v>457</v>
      </c>
      <c r="C694" s="598">
        <v>303</v>
      </c>
      <c r="D694" s="598" t="s">
        <v>90</v>
      </c>
      <c r="E694" s="598" t="s">
        <v>98</v>
      </c>
      <c r="F694" s="598" t="s">
        <v>430</v>
      </c>
      <c r="G694" s="598" t="s">
        <v>439</v>
      </c>
      <c r="H694" s="599" t="s">
        <v>456</v>
      </c>
      <c r="I694" s="598" t="s">
        <v>440</v>
      </c>
      <c r="J694" s="600">
        <v>40359</v>
      </c>
      <c r="K694" s="600">
        <v>40567</v>
      </c>
      <c r="L694" s="605">
        <f t="shared" si="14"/>
        <v>6.9333333333333336</v>
      </c>
      <c r="M694" s="598">
        <v>4</v>
      </c>
      <c r="N694" s="598" t="s">
        <v>90</v>
      </c>
      <c r="O694" s="598" t="s">
        <v>98</v>
      </c>
      <c r="P694" s="598" t="s">
        <v>458</v>
      </c>
      <c r="Q694" s="631">
        <v>4</v>
      </c>
      <c r="R694" s="598"/>
      <c r="S694" s="598"/>
      <c r="T694" s="173"/>
      <c r="U694" s="698"/>
      <c r="V694" s="698"/>
      <c r="W694" s="698"/>
      <c r="X694" s="699"/>
      <c r="Y694" s="698"/>
      <c r="Z694" s="698"/>
      <c r="AA694" s="698"/>
      <c r="AB694" s="698"/>
      <c r="AC694" s="698"/>
      <c r="AD694" s="677"/>
      <c r="AE694" s="677"/>
      <c r="AF694" s="677"/>
      <c r="AG694" s="677"/>
      <c r="AH694" s="677"/>
      <c r="AI694" s="677"/>
      <c r="AJ694" s="677"/>
    </row>
    <row r="695" spans="1:48" s="602" customFormat="1" ht="45" customHeight="1" x14ac:dyDescent="0.25">
      <c r="A695" s="598">
        <v>4</v>
      </c>
      <c r="B695" s="598">
        <v>4</v>
      </c>
      <c r="C695" s="598">
        <v>326</v>
      </c>
      <c r="D695" s="598" t="s">
        <v>90</v>
      </c>
      <c r="E695" s="598" t="s">
        <v>98</v>
      </c>
      <c r="F695" s="598" t="s">
        <v>430</v>
      </c>
      <c r="G695" s="598" t="s">
        <v>441</v>
      </c>
      <c r="H695" s="599" t="s">
        <v>459</v>
      </c>
      <c r="I695" s="598" t="s">
        <v>442</v>
      </c>
      <c r="J695" s="600">
        <v>40756</v>
      </c>
      <c r="K695" s="600">
        <v>40901</v>
      </c>
      <c r="L695" s="605">
        <f t="shared" si="14"/>
        <v>4.833333333333333</v>
      </c>
      <c r="M695" s="598">
        <v>6</v>
      </c>
      <c r="N695" s="598" t="s">
        <v>90</v>
      </c>
      <c r="O695" s="598" t="s">
        <v>98</v>
      </c>
      <c r="P695" s="598" t="s">
        <v>460</v>
      </c>
      <c r="Q695" s="598">
        <v>4.83</v>
      </c>
      <c r="R695" s="598"/>
      <c r="S695" s="598"/>
      <c r="T695" s="173"/>
      <c r="U695" s="698"/>
      <c r="V695" s="698"/>
      <c r="W695" s="698"/>
      <c r="X695" s="700">
        <v>40756</v>
      </c>
      <c r="Y695" s="700">
        <v>40901</v>
      </c>
      <c r="Z695" s="701">
        <f>(Y695-X695)/30</f>
        <v>4.833333333333333</v>
      </c>
      <c r="AA695" s="698"/>
      <c r="AB695" s="698"/>
      <c r="AC695" s="698"/>
      <c r="AD695" s="677"/>
      <c r="AE695" s="677"/>
      <c r="AF695" s="677"/>
      <c r="AG695" s="677"/>
      <c r="AH695" s="677"/>
      <c r="AI695" s="677"/>
      <c r="AJ695" s="677"/>
    </row>
    <row r="696" spans="1:48" s="602" customFormat="1" ht="105" x14ac:dyDescent="0.25">
      <c r="A696" s="598">
        <v>5</v>
      </c>
      <c r="B696" s="598">
        <v>22</v>
      </c>
      <c r="C696" s="598">
        <v>345</v>
      </c>
      <c r="D696" s="598" t="s">
        <v>90</v>
      </c>
      <c r="E696" s="598" t="s">
        <v>98</v>
      </c>
      <c r="F696" s="598" t="s">
        <v>430</v>
      </c>
      <c r="G696" s="598" t="s">
        <v>443</v>
      </c>
      <c r="H696" s="599" t="s">
        <v>461</v>
      </c>
      <c r="I696" s="598" t="s">
        <v>444</v>
      </c>
      <c r="J696" s="600">
        <v>40940</v>
      </c>
      <c r="K696" s="600">
        <v>41264</v>
      </c>
      <c r="L696" s="605">
        <f t="shared" si="14"/>
        <v>10.8</v>
      </c>
      <c r="M696" s="598">
        <v>12</v>
      </c>
      <c r="N696" s="598" t="s">
        <v>90</v>
      </c>
      <c r="O696" s="598" t="s">
        <v>98</v>
      </c>
      <c r="P696" s="598" t="s">
        <v>462</v>
      </c>
      <c r="Q696" s="605">
        <v>10.8</v>
      </c>
      <c r="R696" s="598"/>
      <c r="S696" s="598"/>
      <c r="T696" s="173"/>
      <c r="U696" s="700">
        <v>41302</v>
      </c>
      <c r="V696" s="700">
        <v>41501</v>
      </c>
      <c r="W696" s="702">
        <f>(V696-U696)/30</f>
        <v>6.6333333333333337</v>
      </c>
      <c r="X696" s="699"/>
      <c r="Y696" s="698"/>
      <c r="Z696" s="698"/>
      <c r="AA696" s="698"/>
      <c r="AB696" s="698"/>
      <c r="AC696" s="698"/>
      <c r="AD696" s="677"/>
      <c r="AE696" s="677"/>
      <c r="AF696" s="677"/>
      <c r="AG696" s="677"/>
      <c r="AH696" s="677"/>
      <c r="AI696" s="677"/>
      <c r="AJ696" s="677"/>
    </row>
    <row r="697" spans="1:48" s="602" customFormat="1" ht="135" x14ac:dyDescent="0.25">
      <c r="A697" s="598">
        <v>6</v>
      </c>
      <c r="B697" s="598" t="s">
        <v>445</v>
      </c>
      <c r="C697" s="598">
        <v>362</v>
      </c>
      <c r="D697" s="598" t="s">
        <v>90</v>
      </c>
      <c r="E697" s="598" t="s">
        <v>98</v>
      </c>
      <c r="F697" s="598" t="s">
        <v>430</v>
      </c>
      <c r="G697" s="598" t="s">
        <v>446</v>
      </c>
      <c r="H697" s="599" t="s">
        <v>463</v>
      </c>
      <c r="I697" s="598" t="s">
        <v>501</v>
      </c>
      <c r="J697" s="600">
        <v>41302</v>
      </c>
      <c r="K697" s="600">
        <v>41668</v>
      </c>
      <c r="L697" s="605">
        <f t="shared" si="14"/>
        <v>12.2</v>
      </c>
      <c r="M697" s="598">
        <v>16</v>
      </c>
      <c r="N697" s="598" t="s">
        <v>115</v>
      </c>
      <c r="O697" s="598" t="s">
        <v>98</v>
      </c>
      <c r="P697" s="598">
        <v>367</v>
      </c>
      <c r="Q697" s="598">
        <v>10.46</v>
      </c>
      <c r="R697" s="603"/>
      <c r="S697" s="598"/>
      <c r="T697" s="173"/>
      <c r="U697" s="700">
        <v>41526</v>
      </c>
      <c r="V697" s="700">
        <v>41625</v>
      </c>
      <c r="W697" s="702">
        <f t="shared" ref="W697:W698" si="15">(V697-U697)/30</f>
        <v>3.3</v>
      </c>
      <c r="X697" s="699"/>
      <c r="Y697" s="698"/>
      <c r="Z697" s="698"/>
      <c r="AA697" s="698"/>
      <c r="AB697" s="698"/>
      <c r="AC697" s="698"/>
      <c r="AD697" s="677"/>
      <c r="AE697" s="677"/>
      <c r="AF697" s="677"/>
      <c r="AG697" s="677"/>
      <c r="AH697" s="677"/>
      <c r="AI697" s="677"/>
      <c r="AJ697" s="677"/>
    </row>
    <row r="698" spans="1:48" s="602" customFormat="1" ht="150" x14ac:dyDescent="0.25">
      <c r="A698" s="598">
        <v>7</v>
      </c>
      <c r="B698" s="598" t="s">
        <v>464</v>
      </c>
      <c r="C698" s="598">
        <v>375</v>
      </c>
      <c r="D698" s="598" t="s">
        <v>90</v>
      </c>
      <c r="E698" s="598" t="s">
        <v>98</v>
      </c>
      <c r="F698" s="598" t="s">
        <v>430</v>
      </c>
      <c r="G698" s="598" t="s">
        <v>447</v>
      </c>
      <c r="H698" s="604" t="s">
        <v>456</v>
      </c>
      <c r="I698" s="598" t="s">
        <v>502</v>
      </c>
      <c r="J698" s="600">
        <v>42124</v>
      </c>
      <c r="K698" s="600">
        <v>42384</v>
      </c>
      <c r="L698" s="605">
        <f t="shared" si="14"/>
        <v>8.6666666666666661</v>
      </c>
      <c r="M698" s="598">
        <v>9</v>
      </c>
      <c r="N698" s="598" t="s">
        <v>90</v>
      </c>
      <c r="O698" s="598" t="s">
        <v>98</v>
      </c>
      <c r="P698" s="598" t="s">
        <v>465</v>
      </c>
      <c r="Q698" s="598">
        <v>8.67</v>
      </c>
      <c r="R698" s="598"/>
      <c r="S698" s="598"/>
      <c r="T698" s="173"/>
      <c r="U698" s="700">
        <v>41652</v>
      </c>
      <c r="V698" s="700">
        <v>41668</v>
      </c>
      <c r="W698" s="702">
        <f t="shared" si="15"/>
        <v>0.53333333333333333</v>
      </c>
      <c r="X698" s="699"/>
      <c r="Y698" s="698"/>
      <c r="Z698" s="700">
        <v>42124</v>
      </c>
      <c r="AA698" s="698">
        <v>240</v>
      </c>
      <c r="AB698" s="700">
        <f>+Z698+AA698</f>
        <v>42364</v>
      </c>
      <c r="AC698" s="698"/>
      <c r="AD698" s="677"/>
      <c r="AE698" s="677"/>
      <c r="AF698" s="677"/>
      <c r="AG698" s="677"/>
      <c r="AH698" s="677"/>
      <c r="AI698" s="677"/>
      <c r="AJ698" s="677"/>
    </row>
    <row r="699" spans="1:48" s="511" customFormat="1" ht="105" x14ac:dyDescent="0.25">
      <c r="A699" s="506">
        <v>8</v>
      </c>
      <c r="B699" s="506">
        <v>151909</v>
      </c>
      <c r="C699" s="506">
        <v>402</v>
      </c>
      <c r="D699" s="506" t="s">
        <v>90</v>
      </c>
      <c r="E699" s="506" t="s">
        <v>98</v>
      </c>
      <c r="F699" s="506" t="s">
        <v>430</v>
      </c>
      <c r="G699" s="506" t="s">
        <v>448</v>
      </c>
      <c r="H699" s="521" t="s">
        <v>456</v>
      </c>
      <c r="I699" s="506" t="s">
        <v>449</v>
      </c>
      <c r="J699" s="507">
        <v>42401</v>
      </c>
      <c r="K699" s="507">
        <v>42622</v>
      </c>
      <c r="L699" s="605">
        <f t="shared" si="14"/>
        <v>7.3666666666666663</v>
      </c>
      <c r="M699" s="506">
        <v>10</v>
      </c>
      <c r="N699" s="506" t="s">
        <v>115</v>
      </c>
      <c r="O699" s="506" t="s">
        <v>98</v>
      </c>
      <c r="P699" s="506" t="s">
        <v>466</v>
      </c>
      <c r="Q699" s="506">
        <v>6.8</v>
      </c>
      <c r="R699" s="585"/>
      <c r="S699" s="506"/>
      <c r="T699" s="510"/>
      <c r="U699" s="703"/>
      <c r="V699" s="703"/>
      <c r="W699" s="704">
        <f>SUM(W696:W698)</f>
        <v>10.466666666666667</v>
      </c>
      <c r="X699" s="705"/>
      <c r="Y699" s="703"/>
      <c r="Z699" s="703"/>
      <c r="AA699" s="703"/>
      <c r="AB699" s="703"/>
      <c r="AC699" s="703"/>
      <c r="AD699" s="678"/>
      <c r="AE699" s="678"/>
      <c r="AF699" s="678"/>
      <c r="AG699" s="678"/>
      <c r="AH699" s="678"/>
      <c r="AI699" s="678"/>
      <c r="AJ699" s="678"/>
    </row>
    <row r="700" spans="1:48" s="511" customFormat="1" ht="105" x14ac:dyDescent="0.25">
      <c r="A700" s="506">
        <v>9</v>
      </c>
      <c r="B700" s="506" t="s">
        <v>450</v>
      </c>
      <c r="C700" s="506">
        <v>423</v>
      </c>
      <c r="D700" s="506" t="s">
        <v>90</v>
      </c>
      <c r="E700" s="506" t="s">
        <v>98</v>
      </c>
      <c r="F700" s="506" t="s">
        <v>430</v>
      </c>
      <c r="G700" s="506" t="s">
        <v>342</v>
      </c>
      <c r="H700" s="521" t="s">
        <v>456</v>
      </c>
      <c r="I700" s="506" t="s">
        <v>451</v>
      </c>
      <c r="J700" s="507">
        <v>42698</v>
      </c>
      <c r="K700" s="507">
        <v>43341</v>
      </c>
      <c r="L700" s="605">
        <f t="shared" si="14"/>
        <v>21.433333333333334</v>
      </c>
      <c r="M700" s="506">
        <v>5.57</v>
      </c>
      <c r="N700" s="506" t="s">
        <v>115</v>
      </c>
      <c r="O700" s="506" t="s">
        <v>98</v>
      </c>
      <c r="P700" s="506" t="s">
        <v>467</v>
      </c>
      <c r="Q700" s="506">
        <v>5.57</v>
      </c>
      <c r="R700" s="506"/>
      <c r="S700" s="506"/>
      <c r="T700" s="510"/>
      <c r="U700" s="703"/>
      <c r="V700" s="706">
        <v>42698</v>
      </c>
      <c r="W700" s="706">
        <v>42727</v>
      </c>
      <c r="X700" s="707">
        <f>+(W700-V700)/30</f>
        <v>0.96666666666666667</v>
      </c>
      <c r="Y700" s="703"/>
      <c r="Z700" s="703"/>
      <c r="AA700" s="703"/>
      <c r="AB700" s="703"/>
      <c r="AC700" s="703"/>
      <c r="AD700" s="678"/>
      <c r="AE700" s="678"/>
      <c r="AF700" s="678"/>
      <c r="AG700" s="678"/>
      <c r="AH700" s="678"/>
      <c r="AI700" s="678"/>
      <c r="AJ700" s="678"/>
    </row>
    <row r="701" spans="1:48" s="511" customFormat="1" ht="135" x14ac:dyDescent="0.25">
      <c r="A701" s="506">
        <v>10</v>
      </c>
      <c r="B701" s="506" t="s">
        <v>452</v>
      </c>
      <c r="C701" s="506">
        <v>454</v>
      </c>
      <c r="D701" s="506" t="s">
        <v>90</v>
      </c>
      <c r="E701" s="506" t="s">
        <v>98</v>
      </c>
      <c r="F701" s="506" t="s">
        <v>430</v>
      </c>
      <c r="G701" s="506" t="s">
        <v>453</v>
      </c>
      <c r="H701" s="521" t="s">
        <v>468</v>
      </c>
      <c r="I701" s="506" t="s">
        <v>454</v>
      </c>
      <c r="J701" s="507">
        <v>43034</v>
      </c>
      <c r="K701" s="507">
        <v>43098</v>
      </c>
      <c r="L701" s="605">
        <f t="shared" si="14"/>
        <v>2.1333333333333333</v>
      </c>
      <c r="M701" s="506">
        <v>3</v>
      </c>
      <c r="N701" s="506" t="s">
        <v>90</v>
      </c>
      <c r="O701" s="506" t="s">
        <v>98</v>
      </c>
      <c r="P701" s="506" t="s">
        <v>469</v>
      </c>
      <c r="Q701" s="506">
        <v>0</v>
      </c>
      <c r="R701" s="585" t="s">
        <v>505</v>
      </c>
      <c r="S701" s="506"/>
      <c r="T701" s="586">
        <v>2.13</v>
      </c>
      <c r="U701" s="703"/>
      <c r="V701" s="706">
        <v>42804</v>
      </c>
      <c r="W701" s="706">
        <v>42860</v>
      </c>
      <c r="X701" s="707">
        <f>+(W701-V701)/30</f>
        <v>1.8666666666666667</v>
      </c>
      <c r="Y701" s="703"/>
      <c r="Z701" s="703"/>
      <c r="AA701" s="703"/>
      <c r="AB701" s="703"/>
      <c r="AC701" s="703"/>
      <c r="AD701" s="678"/>
      <c r="AE701" s="678"/>
      <c r="AF701" s="678"/>
      <c r="AG701" s="678"/>
      <c r="AH701" s="678"/>
      <c r="AI701" s="678"/>
      <c r="AJ701" s="678"/>
    </row>
    <row r="702" spans="1:48" s="312" customFormat="1" ht="165" x14ac:dyDescent="0.25">
      <c r="A702" s="506">
        <v>11</v>
      </c>
      <c r="B702" s="520" t="s">
        <v>470</v>
      </c>
      <c r="C702" s="506">
        <v>469</v>
      </c>
      <c r="D702" s="506" t="s">
        <v>115</v>
      </c>
      <c r="E702" s="506" t="s">
        <v>98</v>
      </c>
      <c r="F702" s="506" t="s">
        <v>430</v>
      </c>
      <c r="G702" s="506" t="s">
        <v>431</v>
      </c>
      <c r="H702" s="520" t="s">
        <v>471</v>
      </c>
      <c r="I702" s="506" t="s">
        <v>432</v>
      </c>
      <c r="J702" s="507">
        <v>38553</v>
      </c>
      <c r="K702" s="507">
        <v>38911</v>
      </c>
      <c r="L702" s="605">
        <f t="shared" si="14"/>
        <v>11.933333333333334</v>
      </c>
      <c r="M702" s="506">
        <v>9</v>
      </c>
      <c r="N702" s="506" t="s">
        <v>90</v>
      </c>
      <c r="O702" s="506" t="s">
        <v>98</v>
      </c>
      <c r="P702" s="506" t="s">
        <v>472</v>
      </c>
      <c r="Q702" s="506">
        <v>0</v>
      </c>
      <c r="R702" s="506" t="s">
        <v>433</v>
      </c>
      <c r="S702" s="506"/>
      <c r="U702" s="708"/>
      <c r="V702" s="708">
        <v>42920</v>
      </c>
      <c r="W702" s="708">
        <v>42996</v>
      </c>
      <c r="X702" s="707">
        <f>+(W702-V702)/30</f>
        <v>2.5333333333333332</v>
      </c>
      <c r="Y702" s="709"/>
      <c r="Z702" s="709"/>
      <c r="AA702" s="710"/>
      <c r="AB702" s="710"/>
      <c r="AC702" s="710"/>
      <c r="AD702" s="660"/>
      <c r="AE702" s="660"/>
      <c r="AF702" s="660"/>
      <c r="AG702" s="660"/>
      <c r="AH702" s="660"/>
      <c r="AI702" s="660"/>
      <c r="AJ702" s="660"/>
      <c r="AU702" s="312">
        <v>41856</v>
      </c>
      <c r="AV702" s="312">
        <f>+AU702-AT702</f>
        <v>41856</v>
      </c>
    </row>
    <row r="703" spans="1:48" s="163" customFormat="1" x14ac:dyDescent="0.25">
      <c r="Q703" s="163">
        <f>SUM(Q692:Q702)</f>
        <v>68.03</v>
      </c>
      <c r="U703" s="711"/>
      <c r="V703" s="711">
        <v>43335</v>
      </c>
      <c r="W703" s="711">
        <v>43341</v>
      </c>
      <c r="X703" s="707">
        <f>+(W703-V703)/30</f>
        <v>0.2</v>
      </c>
      <c r="Y703" s="712"/>
      <c r="Z703" s="712"/>
      <c r="AA703" s="712"/>
      <c r="AB703" s="712"/>
      <c r="AC703" s="712"/>
      <c r="AD703" s="656"/>
      <c r="AE703" s="656"/>
      <c r="AF703" s="656"/>
      <c r="AG703" s="656"/>
      <c r="AH703" s="656"/>
      <c r="AI703" s="656"/>
      <c r="AJ703" s="656"/>
    </row>
    <row r="704" spans="1:48" s="163" customFormat="1" x14ac:dyDescent="0.25">
      <c r="U704" s="711"/>
      <c r="V704" s="711"/>
      <c r="W704" s="713"/>
      <c r="X704" s="707">
        <f>SUM(X700:X703)</f>
        <v>5.5666666666666673</v>
      </c>
      <c r="Y704" s="712"/>
      <c r="Z704" s="712"/>
      <c r="AA704" s="712"/>
      <c r="AB704" s="712"/>
      <c r="AC704" s="712"/>
      <c r="AD704" s="656"/>
      <c r="AE704" s="656"/>
      <c r="AF704" s="656"/>
      <c r="AG704" s="656"/>
      <c r="AH704" s="656"/>
      <c r="AI704" s="656"/>
      <c r="AJ704" s="656"/>
    </row>
    <row r="705" spans="1:36" s="163" customFormat="1" x14ac:dyDescent="0.25">
      <c r="U705" s="711"/>
      <c r="V705" s="711"/>
      <c r="W705" s="713"/>
      <c r="X705" s="707"/>
      <c r="Y705" s="712"/>
      <c r="Z705" s="712"/>
      <c r="AA705" s="712"/>
      <c r="AB705" s="712"/>
      <c r="AC705" s="712"/>
      <c r="AD705" s="656"/>
      <c r="AE705" s="656"/>
      <c r="AF705" s="656"/>
      <c r="AG705" s="656"/>
      <c r="AH705" s="656"/>
      <c r="AI705" s="656"/>
      <c r="AJ705" s="656"/>
    </row>
    <row r="706" spans="1:36" s="163" customFormat="1" ht="15.75" thickBot="1" x14ac:dyDescent="0.3">
      <c r="A706" s="577"/>
      <c r="U706" s="713"/>
      <c r="V706" s="713"/>
      <c r="W706" s="713"/>
      <c r="X706" s="707"/>
      <c r="Y706" s="712"/>
      <c r="Z706" s="712"/>
      <c r="AA706" s="712"/>
      <c r="AB706" s="712"/>
      <c r="AC706" s="712"/>
      <c r="AD706" s="656"/>
      <c r="AE706" s="656"/>
      <c r="AF706" s="656"/>
      <c r="AG706" s="656"/>
      <c r="AH706" s="656"/>
      <c r="AI706" s="656"/>
      <c r="AJ706" s="656"/>
    </row>
    <row r="707" spans="1:36" s="163" customFormat="1" ht="15.75" thickBot="1" x14ac:dyDescent="0.3">
      <c r="A707" s="568" t="s">
        <v>567</v>
      </c>
      <c r="B707" s="569"/>
      <c r="C707" s="569"/>
      <c r="D707" s="569"/>
      <c r="E707" s="570"/>
      <c r="F707" s="575" t="s">
        <v>126</v>
      </c>
      <c r="G707" s="269"/>
      <c r="H707" s="518"/>
      <c r="I707" s="196"/>
      <c r="J707" s="196"/>
      <c r="K707" s="196"/>
      <c r="L707" s="196"/>
      <c r="M707" s="196"/>
      <c r="N707" s="196"/>
      <c r="O707" s="196"/>
      <c r="P707" s="173"/>
      <c r="U707" s="713"/>
      <c r="V707" s="713"/>
      <c r="W707" s="713"/>
      <c r="X707" s="707"/>
      <c r="Y707" s="712"/>
      <c r="Z707" s="712"/>
      <c r="AA707" s="712"/>
      <c r="AB707" s="712"/>
      <c r="AC707" s="712"/>
      <c r="AD707" s="656"/>
      <c r="AE707" s="656"/>
      <c r="AF707" s="656"/>
      <c r="AG707" s="656"/>
      <c r="AH707" s="656"/>
      <c r="AI707" s="656"/>
      <c r="AJ707" s="656"/>
    </row>
    <row r="708" spans="1:36" s="163" customFormat="1" ht="15.75" thickBot="1" x14ac:dyDescent="0.3">
      <c r="A708" s="568" t="s">
        <v>143</v>
      </c>
      <c r="B708" s="569"/>
      <c r="C708" s="570"/>
      <c r="D708" s="571" t="s">
        <v>126</v>
      </c>
      <c r="E708" s="571" t="s">
        <v>144</v>
      </c>
      <c r="F708" s="268"/>
      <c r="G708" s="269"/>
      <c r="H708" s="518"/>
      <c r="I708" s="196"/>
      <c r="J708" s="196"/>
      <c r="K708" s="196"/>
      <c r="L708" s="196"/>
      <c r="M708" s="196"/>
      <c r="N708" s="196"/>
      <c r="O708" s="196"/>
      <c r="P708" s="173"/>
      <c r="U708" s="713"/>
      <c r="V708" s="713"/>
      <c r="W708" s="713"/>
      <c r="X708" s="707"/>
      <c r="Y708" s="712"/>
      <c r="Z708" s="712"/>
      <c r="AA708" s="712"/>
      <c r="AB708" s="712"/>
      <c r="AC708" s="712"/>
      <c r="AD708" s="656"/>
      <c r="AE708" s="656"/>
      <c r="AF708" s="656"/>
      <c r="AG708" s="656"/>
      <c r="AH708" s="656"/>
      <c r="AI708" s="656"/>
      <c r="AJ708" s="656"/>
    </row>
    <row r="709" spans="1:36" s="163" customFormat="1" x14ac:dyDescent="0.25">
      <c r="A709" s="606" t="s">
        <v>187</v>
      </c>
      <c r="B709" s="607"/>
      <c r="C709" s="608"/>
      <c r="D709" s="609" t="s">
        <v>90</v>
      </c>
      <c r="E709" s="609">
        <v>509</v>
      </c>
      <c r="F709" s="268"/>
      <c r="G709" s="269"/>
      <c r="H709" s="518"/>
      <c r="I709" s="196"/>
      <c r="J709" s="196"/>
      <c r="K709" s="196"/>
      <c r="L709" s="196"/>
      <c r="M709" s="196"/>
      <c r="N709" s="196"/>
      <c r="O709" s="196"/>
      <c r="P709" s="173"/>
      <c r="U709" s="713"/>
      <c r="V709" s="713"/>
      <c r="W709" s="713"/>
      <c r="X709" s="707"/>
      <c r="Y709" s="712"/>
      <c r="Z709" s="712"/>
      <c r="AA709" s="712"/>
      <c r="AB709" s="712"/>
      <c r="AC709" s="712"/>
      <c r="AD709" s="656"/>
      <c r="AE709" s="656"/>
      <c r="AF709" s="656"/>
      <c r="AG709" s="656"/>
      <c r="AH709" s="656"/>
      <c r="AI709" s="656"/>
      <c r="AJ709" s="656"/>
    </row>
    <row r="710" spans="1:36" s="163" customFormat="1" x14ac:dyDescent="0.25">
      <c r="A710" s="326" t="s">
        <v>149</v>
      </c>
      <c r="B710" s="327"/>
      <c r="C710" s="328"/>
      <c r="D710" s="320" t="s">
        <v>90</v>
      </c>
      <c r="E710" s="320">
        <v>511</v>
      </c>
      <c r="F710" s="268"/>
      <c r="G710" s="269"/>
      <c r="H710" s="518"/>
      <c r="I710" s="196"/>
      <c r="J710" s="196"/>
      <c r="K710" s="196"/>
      <c r="L710" s="196"/>
      <c r="M710" s="196"/>
      <c r="N710" s="196"/>
      <c r="O710" s="196"/>
      <c r="P710" s="173"/>
      <c r="U710" s="713"/>
      <c r="V710" s="713"/>
      <c r="W710" s="713"/>
      <c r="X710" s="707"/>
      <c r="Y710" s="712"/>
      <c r="Z710" s="712"/>
      <c r="AA710" s="712"/>
      <c r="AB710" s="712"/>
      <c r="AC710" s="712"/>
      <c r="AD710" s="656"/>
      <c r="AE710" s="656"/>
      <c r="AF710" s="656"/>
      <c r="AG710" s="656"/>
      <c r="AH710" s="656"/>
      <c r="AI710" s="656"/>
      <c r="AJ710" s="656"/>
    </row>
    <row r="711" spans="1:36" s="163" customFormat="1" x14ac:dyDescent="0.25">
      <c r="A711" s="343" t="s">
        <v>150</v>
      </c>
      <c r="B711" s="344"/>
      <c r="C711" s="345"/>
      <c r="D711" s="346" t="s">
        <v>90</v>
      </c>
      <c r="E711" s="346">
        <v>513</v>
      </c>
      <c r="F711" s="268"/>
      <c r="G711" s="269"/>
      <c r="H711" s="518"/>
      <c r="I711" s="196"/>
      <c r="J711" s="196"/>
      <c r="K711" s="196"/>
      <c r="L711" s="196"/>
      <c r="M711" s="196"/>
      <c r="N711" s="196"/>
      <c r="O711" s="196"/>
      <c r="P711" s="173"/>
      <c r="U711" s="713"/>
      <c r="V711" s="713"/>
      <c r="W711" s="713"/>
      <c r="X711" s="707"/>
      <c r="Y711" s="712"/>
      <c r="Z711" s="712"/>
      <c r="AA711" s="712"/>
      <c r="AB711" s="712"/>
      <c r="AC711" s="712"/>
      <c r="AD711" s="656"/>
      <c r="AE711" s="656"/>
      <c r="AF711" s="656"/>
      <c r="AG711" s="656"/>
      <c r="AH711" s="656"/>
      <c r="AI711" s="656"/>
      <c r="AJ711" s="656"/>
    </row>
    <row r="712" spans="1:36" s="163" customFormat="1" ht="15.75" thickBot="1" x14ac:dyDescent="0.3">
      <c r="A712" s="329" t="s">
        <v>142</v>
      </c>
      <c r="B712" s="330"/>
      <c r="C712" s="331"/>
      <c r="D712" s="321" t="s">
        <v>90</v>
      </c>
      <c r="E712" s="321">
        <v>512</v>
      </c>
      <c r="F712" s="268"/>
      <c r="G712" s="269"/>
      <c r="H712" s="518"/>
      <c r="I712" s="196"/>
      <c r="J712" s="196"/>
      <c r="K712" s="196"/>
      <c r="L712" s="196"/>
      <c r="M712" s="196"/>
      <c r="N712" s="196"/>
      <c r="O712" s="196"/>
      <c r="P712" s="173"/>
      <c r="U712" s="713"/>
      <c r="V712" s="713"/>
      <c r="W712" s="713"/>
      <c r="X712" s="707"/>
      <c r="Y712" s="712"/>
      <c r="Z712" s="712"/>
      <c r="AA712" s="712"/>
      <c r="AB712" s="712"/>
      <c r="AC712" s="712"/>
      <c r="AD712" s="656"/>
      <c r="AE712" s="656"/>
      <c r="AF712" s="656"/>
      <c r="AG712" s="656"/>
      <c r="AH712" s="656"/>
      <c r="AI712" s="656"/>
      <c r="AJ712" s="656"/>
    </row>
    <row r="713" spans="1:36" ht="15.75" thickBot="1" x14ac:dyDescent="0.3">
      <c r="A713" s="576"/>
      <c r="U713" s="713"/>
      <c r="V713" s="713"/>
      <c r="W713" s="713"/>
      <c r="X713" s="707"/>
      <c r="Y713" s="713"/>
      <c r="Z713" s="713"/>
      <c r="AA713" s="713"/>
      <c r="AB713" s="713"/>
      <c r="AC713" s="713"/>
      <c r="AD713" s="655"/>
      <c r="AE713" s="655"/>
      <c r="AF713" s="655"/>
      <c r="AG713" s="655"/>
      <c r="AH713" s="655"/>
      <c r="AI713" s="655"/>
      <c r="AJ713" s="655"/>
    </row>
    <row r="714" spans="1:36" ht="15.75" thickBot="1" x14ac:dyDescent="0.3">
      <c r="A714" s="568" t="s">
        <v>568</v>
      </c>
      <c r="B714" s="569"/>
      <c r="C714" s="610"/>
      <c r="D714" s="569"/>
      <c r="E714" s="570"/>
      <c r="F714" s="575" t="s">
        <v>512</v>
      </c>
      <c r="U714" s="713"/>
      <c r="V714" s="713"/>
      <c r="W714" s="713"/>
      <c r="X714" s="707"/>
      <c r="Y714" s="713"/>
      <c r="Z714" s="713"/>
      <c r="AA714" s="713"/>
      <c r="AB714" s="713"/>
      <c r="AC714" s="713"/>
      <c r="AD714" s="655"/>
      <c r="AE714" s="655"/>
      <c r="AF714" s="655"/>
      <c r="AG714" s="655"/>
      <c r="AH714" s="655"/>
      <c r="AI714" s="655"/>
      <c r="AJ714" s="655"/>
    </row>
    <row r="715" spans="1:36" ht="15.75" thickBot="1" x14ac:dyDescent="0.3">
      <c r="A715" s="568" t="s">
        <v>143</v>
      </c>
      <c r="B715" s="569"/>
      <c r="C715" s="570"/>
      <c r="D715" s="571" t="s">
        <v>126</v>
      </c>
      <c r="E715" s="571" t="s">
        <v>144</v>
      </c>
      <c r="U715" s="713"/>
      <c r="V715" s="713"/>
      <c r="W715" s="713"/>
      <c r="X715" s="707"/>
      <c r="Y715" s="713"/>
      <c r="Z715" s="713"/>
      <c r="AA715" s="713"/>
      <c r="AB715" s="713"/>
      <c r="AC715" s="713"/>
      <c r="AD715" s="655"/>
      <c r="AE715" s="655"/>
      <c r="AF715" s="655"/>
      <c r="AG715" s="655"/>
      <c r="AH715" s="655"/>
      <c r="AI715" s="655"/>
      <c r="AJ715" s="655"/>
    </row>
    <row r="716" spans="1:36" x14ac:dyDescent="0.25">
      <c r="A716" s="332" t="s">
        <v>187</v>
      </c>
      <c r="B716" s="333"/>
      <c r="C716" s="334"/>
      <c r="D716" s="335" t="s">
        <v>90</v>
      </c>
      <c r="E716" s="335">
        <v>626</v>
      </c>
      <c r="U716" s="713"/>
      <c r="V716" s="713"/>
      <c r="W716" s="713"/>
      <c r="X716" s="707"/>
      <c r="Y716" s="713"/>
      <c r="Z716" s="713"/>
      <c r="AA716" s="713"/>
      <c r="AB716" s="713"/>
      <c r="AC716" s="713"/>
      <c r="AD716" s="655"/>
      <c r="AE716" s="655"/>
      <c r="AF716" s="655"/>
      <c r="AG716" s="655"/>
      <c r="AH716" s="655"/>
      <c r="AI716" s="655"/>
      <c r="AJ716" s="655"/>
    </row>
    <row r="717" spans="1:36" x14ac:dyDescent="0.25">
      <c r="A717" s="326" t="s">
        <v>149</v>
      </c>
      <c r="B717" s="327"/>
      <c r="C717" s="328"/>
      <c r="D717" s="320" t="s">
        <v>90</v>
      </c>
      <c r="E717" s="320">
        <v>628</v>
      </c>
      <c r="U717" s="713"/>
      <c r="V717" s="713"/>
      <c r="W717" s="713"/>
      <c r="X717" s="707"/>
      <c r="Y717" s="713"/>
      <c r="Z717" s="713"/>
      <c r="AA717" s="713"/>
      <c r="AB717" s="713"/>
      <c r="AC717" s="713"/>
      <c r="AD717" s="655"/>
      <c r="AE717" s="655"/>
      <c r="AF717" s="655"/>
      <c r="AG717" s="655"/>
      <c r="AH717" s="655"/>
      <c r="AI717" s="655"/>
      <c r="AJ717" s="655"/>
    </row>
    <row r="718" spans="1:36" x14ac:dyDescent="0.25">
      <c r="A718" s="343" t="s">
        <v>151</v>
      </c>
      <c r="B718" s="344"/>
      <c r="C718" s="345"/>
      <c r="D718" s="346" t="s">
        <v>90</v>
      </c>
      <c r="E718" s="346"/>
      <c r="U718" s="713"/>
      <c r="V718" s="713"/>
      <c r="W718" s="713"/>
      <c r="X718" s="707"/>
      <c r="Y718" s="713"/>
      <c r="Z718" s="713"/>
      <c r="AA718" s="713"/>
      <c r="AB718" s="713"/>
      <c r="AC718" s="713"/>
      <c r="AD718" s="655"/>
      <c r="AE718" s="655"/>
      <c r="AF718" s="655"/>
      <c r="AG718" s="655"/>
      <c r="AH718" s="655"/>
      <c r="AI718" s="655"/>
      <c r="AJ718" s="655"/>
    </row>
    <row r="719" spans="1:36" ht="15.75" thickBot="1" x14ac:dyDescent="0.3">
      <c r="A719" s="329"/>
      <c r="B719" s="330"/>
      <c r="C719" s="331"/>
      <c r="D719" s="321"/>
      <c r="E719" s="321"/>
      <c r="U719" s="713"/>
      <c r="V719" s="713"/>
      <c r="W719" s="713"/>
      <c r="X719" s="707"/>
      <c r="Y719" s="713"/>
      <c r="Z719" s="713"/>
      <c r="AA719" s="713"/>
      <c r="AB719" s="713"/>
      <c r="AC719" s="713"/>
      <c r="AD719" s="655"/>
      <c r="AE719" s="655"/>
      <c r="AF719" s="655"/>
      <c r="AG719" s="655"/>
      <c r="AH719" s="655"/>
      <c r="AI719" s="655"/>
      <c r="AJ719" s="655"/>
    </row>
    <row r="720" spans="1:36" x14ac:dyDescent="0.25">
      <c r="U720" s="713"/>
      <c r="V720" s="713"/>
      <c r="W720" s="713"/>
      <c r="X720" s="707"/>
      <c r="Y720" s="713"/>
      <c r="Z720" s="713"/>
      <c r="AA720" s="713"/>
      <c r="AB720" s="713"/>
      <c r="AC720" s="713"/>
      <c r="AD720" s="655"/>
      <c r="AE720" s="655"/>
      <c r="AF720" s="655"/>
      <c r="AG720" s="655"/>
      <c r="AH720" s="655"/>
      <c r="AI720" s="655"/>
      <c r="AJ720" s="655"/>
    </row>
    <row r="721" spans="1:36" s="163" customFormat="1" ht="48.75" x14ac:dyDescent="0.25">
      <c r="A721" s="271" t="s">
        <v>206</v>
      </c>
      <c r="B721" s="271" t="s">
        <v>35</v>
      </c>
      <c r="C721" s="271" t="s">
        <v>189</v>
      </c>
      <c r="D721" s="271" t="s">
        <v>207</v>
      </c>
      <c r="E721" s="271" t="s">
        <v>152</v>
      </c>
      <c r="F721" s="271" t="s">
        <v>193</v>
      </c>
      <c r="G721" s="271" t="s">
        <v>97</v>
      </c>
      <c r="H721" s="519" t="s">
        <v>5</v>
      </c>
      <c r="I721" s="271" t="s">
        <v>145</v>
      </c>
      <c r="J721" s="271" t="s">
        <v>190</v>
      </c>
      <c r="K721" s="271" t="s">
        <v>209</v>
      </c>
      <c r="L721" s="271" t="s">
        <v>153</v>
      </c>
      <c r="M721" s="271" t="s">
        <v>191</v>
      </c>
      <c r="N721" s="271"/>
      <c r="O721" s="271"/>
      <c r="P721" s="271"/>
      <c r="Q721" s="271" t="s">
        <v>192</v>
      </c>
      <c r="U721" s="713"/>
      <c r="V721" s="713"/>
      <c r="W721" s="713"/>
      <c r="X721" s="707"/>
      <c r="Y721" s="712"/>
      <c r="Z721" s="712"/>
      <c r="AA721" s="712"/>
      <c r="AB721" s="712"/>
      <c r="AC721" s="712"/>
      <c r="AD721" s="656"/>
      <c r="AE721" s="656"/>
      <c r="AF721" s="656"/>
      <c r="AG721" s="656"/>
      <c r="AH721" s="656"/>
      <c r="AI721" s="656"/>
      <c r="AJ721" s="656"/>
    </row>
    <row r="722" spans="1:36" s="312" customFormat="1" ht="90" x14ac:dyDescent="0.25">
      <c r="A722" s="338">
        <v>1</v>
      </c>
      <c r="B722" s="338">
        <v>148</v>
      </c>
      <c r="C722" s="338">
        <v>645</v>
      </c>
      <c r="D722" s="341" t="s">
        <v>507</v>
      </c>
      <c r="E722" s="341" t="s">
        <v>115</v>
      </c>
      <c r="F722" s="338" t="s">
        <v>90</v>
      </c>
      <c r="G722" s="338" t="s">
        <v>510</v>
      </c>
      <c r="H722" s="520" t="s">
        <v>584</v>
      </c>
      <c r="I722" s="339"/>
      <c r="J722" s="339"/>
      <c r="K722" s="338"/>
      <c r="L722" s="349" t="s">
        <v>90</v>
      </c>
      <c r="M722" s="312" t="s">
        <v>90</v>
      </c>
      <c r="N722" s="611"/>
      <c r="O722" s="338"/>
      <c r="P722" s="338"/>
      <c r="Q722" s="338" t="s">
        <v>508</v>
      </c>
      <c r="U722" s="689"/>
      <c r="V722" s="689"/>
      <c r="W722" s="689"/>
      <c r="X722" s="707"/>
      <c r="Y722" s="710"/>
      <c r="Z722" s="710"/>
      <c r="AA722" s="710"/>
      <c r="AB722" s="710"/>
      <c r="AC722" s="710"/>
      <c r="AD722" s="660"/>
      <c r="AE722" s="660"/>
      <c r="AF722" s="660"/>
      <c r="AG722" s="660"/>
      <c r="AH722" s="660"/>
      <c r="AI722" s="660"/>
      <c r="AJ722" s="660"/>
    </row>
    <row r="723" spans="1:36" s="312" customFormat="1" ht="90" x14ac:dyDescent="0.25">
      <c r="A723" s="338">
        <v>2</v>
      </c>
      <c r="B723" s="338">
        <v>20110323</v>
      </c>
      <c r="C723" s="338">
        <v>650</v>
      </c>
      <c r="D723" s="341" t="s">
        <v>507</v>
      </c>
      <c r="E723" s="341" t="s">
        <v>115</v>
      </c>
      <c r="F723" s="338" t="s">
        <v>90</v>
      </c>
      <c r="G723" s="338" t="s">
        <v>509</v>
      </c>
      <c r="H723" s="520" t="s">
        <v>511</v>
      </c>
      <c r="I723" s="339"/>
      <c r="J723" s="339"/>
      <c r="K723" s="338"/>
      <c r="L723" s="349" t="s">
        <v>90</v>
      </c>
      <c r="M723" s="338" t="s">
        <v>90</v>
      </c>
      <c r="N723" s="338"/>
      <c r="O723" s="338"/>
      <c r="P723" s="338"/>
      <c r="Q723" s="338" t="s">
        <v>508</v>
      </c>
      <c r="U723" s="689"/>
      <c r="V723" s="689"/>
      <c r="W723" s="689"/>
      <c r="X723" s="707"/>
      <c r="Y723" s="710"/>
      <c r="Z723" s="710"/>
      <c r="AA723" s="710"/>
      <c r="AB723" s="710"/>
      <c r="AC723" s="710"/>
      <c r="AD723" s="660"/>
      <c r="AE723" s="660"/>
      <c r="AF723" s="660"/>
      <c r="AG723" s="660"/>
      <c r="AH723" s="660"/>
      <c r="AI723" s="660"/>
      <c r="AJ723" s="660"/>
    </row>
    <row r="724" spans="1:36" s="312" customFormat="1" x14ac:dyDescent="0.25">
      <c r="A724" s="338">
        <v>3</v>
      </c>
      <c r="B724" s="338"/>
      <c r="C724" s="338"/>
      <c r="D724" s="341"/>
      <c r="E724" s="338"/>
      <c r="F724" s="338"/>
      <c r="G724" s="338"/>
      <c r="H724" s="520"/>
      <c r="I724" s="339"/>
      <c r="J724" s="339"/>
      <c r="K724" s="338"/>
      <c r="L724" s="342"/>
      <c r="M724" s="338"/>
      <c r="N724" s="338"/>
      <c r="O724" s="338"/>
      <c r="P724" s="338"/>
      <c r="Q724" s="338"/>
      <c r="U724" s="689"/>
      <c r="V724" s="689"/>
      <c r="W724" s="689"/>
      <c r="X724" s="707"/>
      <c r="Y724" s="710"/>
      <c r="Z724" s="710"/>
      <c r="AA724" s="710"/>
      <c r="AB724" s="710"/>
      <c r="AC724" s="710"/>
      <c r="AD724" s="660"/>
      <c r="AE724" s="660"/>
      <c r="AF724" s="660"/>
      <c r="AG724" s="660"/>
      <c r="AH724" s="660"/>
      <c r="AI724" s="660"/>
      <c r="AJ724" s="660"/>
    </row>
    <row r="725" spans="1:36" s="312" customFormat="1" x14ac:dyDescent="0.25">
      <c r="A725" s="338"/>
      <c r="B725" s="338"/>
      <c r="C725" s="338"/>
      <c r="D725" s="341"/>
      <c r="E725" s="338"/>
      <c r="F725" s="338"/>
      <c r="G725" s="338"/>
      <c r="H725" s="520"/>
      <c r="I725" s="339"/>
      <c r="J725" s="339"/>
      <c r="K725" s="338"/>
      <c r="L725" s="342"/>
      <c r="M725" s="338"/>
      <c r="N725" s="338"/>
      <c r="O725" s="338"/>
      <c r="P725" s="338"/>
      <c r="Q725" s="347"/>
      <c r="U725" s="689"/>
      <c r="V725" s="689"/>
      <c r="W725" s="689"/>
      <c r="X725" s="707">
        <f t="shared" ref="X725:X752" si="16">+(W725-V725)/30</f>
        <v>0</v>
      </c>
      <c r="Y725" s="710"/>
      <c r="Z725" s="710"/>
      <c r="AA725" s="710"/>
      <c r="AB725" s="710"/>
      <c r="AC725" s="710"/>
      <c r="AD725" s="660"/>
      <c r="AE725" s="660"/>
      <c r="AF725" s="660"/>
      <c r="AG725" s="660"/>
      <c r="AH725" s="660"/>
      <c r="AI725" s="660"/>
      <c r="AJ725" s="660"/>
    </row>
    <row r="726" spans="1:36" s="312" customFormat="1" x14ac:dyDescent="0.25">
      <c r="A726" s="338"/>
      <c r="B726" s="338"/>
      <c r="C726" s="338"/>
      <c r="D726" s="338"/>
      <c r="E726" s="338"/>
      <c r="F726" s="338"/>
      <c r="G726" s="338"/>
      <c r="H726" s="522"/>
      <c r="I726" s="348"/>
      <c r="J726" s="348" t="s">
        <v>506</v>
      </c>
      <c r="K726" s="338">
        <f>SUM(K722:K724)</f>
        <v>0</v>
      </c>
      <c r="L726" s="338"/>
      <c r="M726" s="338"/>
      <c r="N726" s="338"/>
      <c r="O726" s="338"/>
      <c r="P726" s="338"/>
      <c r="U726" s="689"/>
      <c r="V726" s="689"/>
      <c r="W726" s="689"/>
      <c r="X726" s="707">
        <f t="shared" si="16"/>
        <v>0</v>
      </c>
      <c r="Y726" s="710"/>
      <c r="Z726" s="710"/>
      <c r="AA726" s="710"/>
      <c r="AB726" s="710"/>
      <c r="AC726" s="710"/>
      <c r="AD726" s="660"/>
      <c r="AE726" s="660"/>
      <c r="AF726" s="660"/>
      <c r="AG726" s="660"/>
      <c r="AH726" s="660"/>
      <c r="AI726" s="660"/>
      <c r="AJ726" s="660"/>
    </row>
    <row r="727" spans="1:36" ht="15.75" thickBot="1" x14ac:dyDescent="0.3">
      <c r="A727" s="576"/>
      <c r="U727" s="713"/>
      <c r="V727" s="713"/>
      <c r="W727" s="713"/>
      <c r="X727" s="707">
        <f t="shared" si="16"/>
        <v>0</v>
      </c>
      <c r="Y727" s="713"/>
      <c r="Z727" s="713"/>
      <c r="AA727" s="713"/>
      <c r="AB727" s="713"/>
      <c r="AC727" s="713"/>
      <c r="AD727" s="655"/>
      <c r="AE727" s="655"/>
      <c r="AF727" s="655"/>
      <c r="AG727" s="655"/>
      <c r="AH727" s="655"/>
      <c r="AI727" s="655"/>
      <c r="AJ727" s="655"/>
    </row>
    <row r="728" spans="1:36" ht="15.75" thickBot="1" x14ac:dyDescent="0.3">
      <c r="A728" s="568" t="s">
        <v>513</v>
      </c>
      <c r="B728" s="569"/>
      <c r="C728" s="569"/>
      <c r="D728" s="569"/>
      <c r="E728" s="570"/>
      <c r="F728" s="575" t="s">
        <v>126</v>
      </c>
      <c r="U728" s="713"/>
      <c r="V728" s="713"/>
      <c r="W728" s="713"/>
      <c r="X728" s="707">
        <f t="shared" si="16"/>
        <v>0</v>
      </c>
      <c r="Y728" s="713"/>
      <c r="Z728" s="713"/>
      <c r="AA728" s="713"/>
      <c r="AB728" s="713"/>
      <c r="AC728" s="713"/>
      <c r="AD728" s="655"/>
      <c r="AE728" s="655"/>
      <c r="AF728" s="655"/>
      <c r="AG728" s="655"/>
      <c r="AH728" s="655"/>
      <c r="AI728" s="655"/>
      <c r="AJ728" s="655"/>
    </row>
    <row r="729" spans="1:36" ht="15.75" thickBot="1" x14ac:dyDescent="0.3">
      <c r="A729" s="568" t="s">
        <v>143</v>
      </c>
      <c r="B729" s="569"/>
      <c r="C729" s="570"/>
      <c r="D729" s="571" t="s">
        <v>126</v>
      </c>
      <c r="E729" s="571" t="s">
        <v>144</v>
      </c>
      <c r="U729" s="713"/>
      <c r="V729" s="713"/>
      <c r="W729" s="713"/>
      <c r="X729" s="707">
        <f t="shared" si="16"/>
        <v>0</v>
      </c>
      <c r="Y729" s="713"/>
      <c r="Z729" s="713"/>
      <c r="AA729" s="713"/>
      <c r="AB729" s="713"/>
      <c r="AC729" s="713"/>
      <c r="AD729" s="655"/>
      <c r="AE729" s="655"/>
      <c r="AF729" s="655"/>
      <c r="AG729" s="655"/>
      <c r="AH729" s="655"/>
      <c r="AI729" s="655"/>
      <c r="AJ729" s="655"/>
    </row>
    <row r="730" spans="1:36" x14ac:dyDescent="0.25">
      <c r="A730" s="332" t="s">
        <v>187</v>
      </c>
      <c r="B730" s="333"/>
      <c r="C730" s="334"/>
      <c r="D730" s="335" t="s">
        <v>90</v>
      </c>
      <c r="E730" s="335">
        <v>483</v>
      </c>
      <c r="U730" s="713"/>
      <c r="V730" s="713"/>
      <c r="W730" s="713"/>
      <c r="X730" s="707">
        <f t="shared" si="16"/>
        <v>0</v>
      </c>
      <c r="Y730" s="713"/>
      <c r="Z730" s="713"/>
      <c r="AA730" s="713"/>
      <c r="AB730" s="713"/>
      <c r="AC730" s="713"/>
      <c r="AD730" s="655"/>
      <c r="AE730" s="655"/>
      <c r="AF730" s="655"/>
      <c r="AG730" s="655"/>
      <c r="AH730" s="655"/>
      <c r="AI730" s="655"/>
      <c r="AJ730" s="655"/>
    </row>
    <row r="731" spans="1:36" x14ac:dyDescent="0.25">
      <c r="A731" s="326" t="s">
        <v>149</v>
      </c>
      <c r="B731" s="327"/>
      <c r="C731" s="328"/>
      <c r="D731" s="320" t="s">
        <v>90</v>
      </c>
      <c r="E731" s="320">
        <v>485</v>
      </c>
      <c r="U731" s="713"/>
      <c r="V731" s="713"/>
      <c r="W731" s="713"/>
      <c r="X731" s="707">
        <f t="shared" si="16"/>
        <v>0</v>
      </c>
      <c r="Y731" s="713"/>
      <c r="Z731" s="713"/>
      <c r="AA731" s="713"/>
      <c r="AB731" s="713"/>
      <c r="AC731" s="713"/>
      <c r="AD731" s="655"/>
      <c r="AE731" s="655"/>
      <c r="AF731" s="655"/>
      <c r="AG731" s="655"/>
      <c r="AH731" s="655"/>
      <c r="AI731" s="655"/>
      <c r="AJ731" s="655"/>
    </row>
    <row r="732" spans="1:36" hidden="1" x14ac:dyDescent="0.25">
      <c r="A732" s="343" t="s">
        <v>151</v>
      </c>
      <c r="B732" s="344"/>
      <c r="C732" s="345"/>
      <c r="D732" s="346"/>
      <c r="E732" s="346"/>
      <c r="U732" s="713"/>
      <c r="V732" s="713"/>
      <c r="W732" s="713"/>
      <c r="X732" s="707">
        <f t="shared" si="16"/>
        <v>0</v>
      </c>
      <c r="Y732" s="713"/>
      <c r="Z732" s="713"/>
      <c r="AA732" s="713"/>
      <c r="AB732" s="713"/>
      <c r="AC732" s="713"/>
      <c r="AD732" s="655"/>
      <c r="AE732" s="655"/>
      <c r="AF732" s="655"/>
      <c r="AG732" s="655"/>
      <c r="AH732" s="655"/>
      <c r="AI732" s="655"/>
      <c r="AJ732" s="655"/>
    </row>
    <row r="733" spans="1:36" ht="15.75" thickBot="1" x14ac:dyDescent="0.3">
      <c r="A733" s="329" t="s">
        <v>142</v>
      </c>
      <c r="B733" s="330"/>
      <c r="C733" s="331"/>
      <c r="D733" s="321" t="s">
        <v>90</v>
      </c>
      <c r="E733" s="321">
        <v>486</v>
      </c>
      <c r="U733" s="713"/>
      <c r="V733" s="713"/>
      <c r="W733" s="713"/>
      <c r="X733" s="707">
        <f t="shared" si="16"/>
        <v>0</v>
      </c>
      <c r="Y733" s="713"/>
      <c r="Z733" s="713"/>
      <c r="AA733" s="713"/>
      <c r="AB733" s="713"/>
      <c r="AC733" s="713"/>
      <c r="AD733" s="655"/>
      <c r="AE733" s="655"/>
      <c r="AF733" s="655"/>
      <c r="AG733" s="655"/>
      <c r="AH733" s="655"/>
      <c r="AI733" s="655"/>
      <c r="AJ733" s="655"/>
    </row>
    <row r="734" spans="1:36" x14ac:dyDescent="0.25">
      <c r="U734" s="713"/>
      <c r="V734" s="713"/>
      <c r="W734" s="713"/>
      <c r="X734" s="707">
        <f t="shared" si="16"/>
        <v>0</v>
      </c>
      <c r="Y734" s="713"/>
      <c r="Z734" s="713"/>
      <c r="AA734" s="713"/>
      <c r="AB734" s="713"/>
      <c r="AC734" s="713"/>
      <c r="AD734" s="655"/>
      <c r="AE734" s="655"/>
      <c r="AF734" s="655"/>
      <c r="AG734" s="655"/>
      <c r="AH734" s="655"/>
      <c r="AI734" s="655"/>
      <c r="AJ734" s="655"/>
    </row>
    <row r="735" spans="1:36" s="163" customFormat="1" ht="48.75" x14ac:dyDescent="0.25">
      <c r="A735" s="572" t="s">
        <v>206</v>
      </c>
      <c r="B735" s="572" t="s">
        <v>35</v>
      </c>
      <c r="C735" s="572" t="s">
        <v>189</v>
      </c>
      <c r="D735" s="572" t="s">
        <v>207</v>
      </c>
      <c r="E735" s="572" t="s">
        <v>194</v>
      </c>
      <c r="F735" s="572" t="s">
        <v>154</v>
      </c>
      <c r="G735" s="574" t="s">
        <v>97</v>
      </c>
      <c r="H735" s="573" t="s">
        <v>5</v>
      </c>
      <c r="I735" s="574" t="s">
        <v>145</v>
      </c>
      <c r="J735" s="574" t="s">
        <v>190</v>
      </c>
      <c r="K735" s="574" t="s">
        <v>211</v>
      </c>
      <c r="L735" s="574" t="s">
        <v>153</v>
      </c>
      <c r="M735" s="574" t="s">
        <v>191</v>
      </c>
      <c r="N735" s="574"/>
      <c r="O735" s="574"/>
      <c r="P735" s="574"/>
      <c r="Q735" s="574" t="s">
        <v>192</v>
      </c>
      <c r="U735" s="713"/>
      <c r="V735" s="713"/>
      <c r="W735" s="713"/>
      <c r="X735" s="707">
        <f t="shared" si="16"/>
        <v>0</v>
      </c>
      <c r="Y735" s="712"/>
      <c r="Z735" s="712"/>
      <c r="AA735" s="712"/>
      <c r="AB735" s="712"/>
      <c r="AC735" s="712"/>
      <c r="AD735" s="656"/>
      <c r="AE735" s="656"/>
      <c r="AF735" s="656"/>
      <c r="AG735" s="656"/>
      <c r="AH735" s="656"/>
      <c r="AI735" s="656"/>
      <c r="AJ735" s="656"/>
    </row>
    <row r="736" spans="1:36" s="312" customFormat="1" ht="135.75" customHeight="1" x14ac:dyDescent="0.25">
      <c r="A736" s="338">
        <v>1</v>
      </c>
      <c r="B736" s="338" t="s">
        <v>514</v>
      </c>
      <c r="C736" s="338">
        <v>487</v>
      </c>
      <c r="D736" s="349" t="s">
        <v>90</v>
      </c>
      <c r="E736" s="338" t="s">
        <v>572</v>
      </c>
      <c r="F736" s="338" t="s">
        <v>515</v>
      </c>
      <c r="G736" s="338" t="s">
        <v>516</v>
      </c>
      <c r="H736" s="520" t="s">
        <v>517</v>
      </c>
      <c r="I736" s="339">
        <v>40682</v>
      </c>
      <c r="J736" s="339">
        <f>+I736+13</f>
        <v>40695</v>
      </c>
      <c r="K736" s="338">
        <v>4011.13</v>
      </c>
      <c r="L736" s="349">
        <v>489</v>
      </c>
      <c r="M736" s="520">
        <v>495</v>
      </c>
      <c r="N736" s="611"/>
      <c r="O736" s="338"/>
      <c r="P736" s="338"/>
      <c r="Q736" s="338"/>
      <c r="U736" s="689"/>
      <c r="V736" s="689"/>
      <c r="W736" s="689"/>
      <c r="X736" s="707">
        <f t="shared" si="16"/>
        <v>0</v>
      </c>
      <c r="Y736" s="710"/>
      <c r="Z736" s="710"/>
      <c r="AA736" s="710"/>
      <c r="AB736" s="710"/>
      <c r="AC736" s="710"/>
      <c r="AD736" s="660"/>
      <c r="AE736" s="660"/>
      <c r="AF736" s="660"/>
      <c r="AG736" s="660"/>
      <c r="AH736" s="660"/>
      <c r="AI736" s="660"/>
      <c r="AJ736" s="660"/>
    </row>
    <row r="737" spans="1:36" s="312" customFormat="1" ht="153" customHeight="1" x14ac:dyDescent="0.25">
      <c r="A737" s="338">
        <v>2</v>
      </c>
      <c r="B737" s="338" t="s">
        <v>571</v>
      </c>
      <c r="C737" s="338">
        <v>496</v>
      </c>
      <c r="D737" s="349" t="s">
        <v>90</v>
      </c>
      <c r="E737" s="338" t="s">
        <v>572</v>
      </c>
      <c r="F737" s="338" t="str">
        <f>+F736</f>
        <v>WILLIAM FERNANDO MOSQUERA</v>
      </c>
      <c r="G737" s="338" t="s">
        <v>573</v>
      </c>
      <c r="H737" s="520" t="s">
        <v>574</v>
      </c>
      <c r="I737" s="339">
        <v>40518</v>
      </c>
      <c r="J737" s="339">
        <v>40541</v>
      </c>
      <c r="K737" s="338">
        <v>2702.86</v>
      </c>
      <c r="L737" s="349">
        <v>497</v>
      </c>
      <c r="M737" s="520">
        <v>500</v>
      </c>
      <c r="N737" s="611"/>
      <c r="O737" s="338"/>
      <c r="P737" s="338"/>
      <c r="Q737" s="338"/>
      <c r="U737" s="689"/>
      <c r="V737" s="689"/>
      <c r="W737" s="689"/>
      <c r="X737" s="707"/>
      <c r="Y737" s="710"/>
      <c r="Z737" s="710"/>
      <c r="AA737" s="710"/>
      <c r="AB737" s="710"/>
      <c r="AC737" s="710"/>
      <c r="AD737" s="660"/>
      <c r="AE737" s="660"/>
      <c r="AF737" s="660"/>
      <c r="AG737" s="660"/>
      <c r="AH737" s="660"/>
      <c r="AI737" s="660"/>
      <c r="AJ737" s="660"/>
    </row>
    <row r="738" spans="1:36" s="312" customFormat="1" ht="255" x14ac:dyDescent="0.25">
      <c r="A738" s="338">
        <v>3</v>
      </c>
      <c r="B738" s="632">
        <v>53</v>
      </c>
      <c r="C738" s="338">
        <v>501</v>
      </c>
      <c r="D738" s="349" t="s">
        <v>90</v>
      </c>
      <c r="E738" s="338" t="s">
        <v>575</v>
      </c>
      <c r="F738" s="338" t="str">
        <f>+F737</f>
        <v>WILLIAM FERNANDO MOSQUERA</v>
      </c>
      <c r="G738" s="338" t="s">
        <v>576</v>
      </c>
      <c r="H738" s="520" t="s">
        <v>577</v>
      </c>
      <c r="I738" s="339">
        <v>40626</v>
      </c>
      <c r="J738" s="339">
        <v>40658</v>
      </c>
      <c r="K738" s="338">
        <v>2736</v>
      </c>
      <c r="L738" s="349">
        <v>503</v>
      </c>
      <c r="M738" s="520">
        <v>506</v>
      </c>
      <c r="N738" s="611"/>
      <c r="O738" s="338"/>
      <c r="P738" s="338"/>
      <c r="Q738" s="338"/>
      <c r="U738" s="689"/>
      <c r="V738" s="689"/>
      <c r="W738" s="689"/>
      <c r="X738" s="707"/>
      <c r="Y738" s="710"/>
      <c r="Z738" s="710"/>
      <c r="AA738" s="710"/>
      <c r="AB738" s="710"/>
      <c r="AC738" s="710"/>
      <c r="AD738" s="660"/>
      <c r="AE738" s="660"/>
      <c r="AF738" s="660"/>
      <c r="AG738" s="660"/>
      <c r="AH738" s="660"/>
      <c r="AI738" s="660"/>
      <c r="AJ738" s="660"/>
    </row>
    <row r="739" spans="1:36" s="312" customFormat="1" x14ac:dyDescent="0.25">
      <c r="A739" s="338"/>
      <c r="B739" s="338"/>
      <c r="C739" s="338"/>
      <c r="D739" s="349"/>
      <c r="E739" s="338"/>
      <c r="F739" s="338"/>
      <c r="G739" s="338"/>
      <c r="H739" s="520"/>
      <c r="I739" s="339"/>
      <c r="J739" s="339"/>
      <c r="K739" s="338"/>
      <c r="L739" s="349"/>
      <c r="M739" s="338"/>
      <c r="N739" s="338"/>
      <c r="O739" s="338"/>
      <c r="P739" s="338"/>
      <c r="Q739" s="338"/>
      <c r="U739" s="689"/>
      <c r="V739" s="689"/>
      <c r="W739" s="689"/>
      <c r="X739" s="707">
        <f t="shared" si="16"/>
        <v>0</v>
      </c>
      <c r="Y739" s="710"/>
      <c r="Z739" s="710"/>
      <c r="AA739" s="710"/>
      <c r="AB739" s="710"/>
      <c r="AC739" s="710"/>
      <c r="AD739" s="660"/>
      <c r="AE739" s="660"/>
      <c r="AF739" s="660"/>
      <c r="AG739" s="660"/>
      <c r="AH739" s="660"/>
      <c r="AI739" s="660"/>
      <c r="AJ739" s="660"/>
    </row>
    <row r="740" spans="1:36" ht="15.75" thickBot="1" x14ac:dyDescent="0.3">
      <c r="U740" s="713"/>
      <c r="V740" s="713"/>
      <c r="W740" s="713"/>
      <c r="X740" s="707">
        <f t="shared" si="16"/>
        <v>0</v>
      </c>
      <c r="Y740" s="713"/>
      <c r="Z740" s="713"/>
      <c r="AA740" s="713"/>
      <c r="AB740" s="713"/>
      <c r="AC740" s="713"/>
      <c r="AD740" s="655"/>
      <c r="AE740" s="655"/>
      <c r="AF740" s="655"/>
      <c r="AG740" s="655"/>
      <c r="AH740" s="655"/>
      <c r="AI740" s="655"/>
      <c r="AJ740" s="655"/>
    </row>
    <row r="741" spans="1:36" ht="15.75" thickBot="1" x14ac:dyDescent="0.3">
      <c r="A741" s="568" t="s">
        <v>301</v>
      </c>
      <c r="B741" s="569"/>
      <c r="C741" s="654" t="s">
        <v>520</v>
      </c>
      <c r="D741" s="569"/>
      <c r="E741" s="570"/>
      <c r="U741" s="713"/>
      <c r="V741" s="713"/>
      <c r="W741" s="713"/>
      <c r="X741" s="707">
        <f t="shared" si="16"/>
        <v>0</v>
      </c>
      <c r="Y741" s="713"/>
      <c r="Z741" s="713"/>
      <c r="AA741" s="713"/>
      <c r="AB741" s="713"/>
      <c r="AC741" s="713"/>
      <c r="AD741" s="655"/>
      <c r="AE741" s="655"/>
      <c r="AF741" s="655"/>
      <c r="AG741" s="655"/>
      <c r="AH741" s="655"/>
      <c r="AI741" s="655"/>
      <c r="AJ741" s="655"/>
    </row>
    <row r="742" spans="1:36" ht="15.75" thickBot="1" x14ac:dyDescent="0.3">
      <c r="A742" s="568" t="s">
        <v>143</v>
      </c>
      <c r="B742" s="569"/>
      <c r="C742" s="570"/>
      <c r="D742" s="571" t="s">
        <v>126</v>
      </c>
      <c r="E742" s="571" t="s">
        <v>144</v>
      </c>
      <c r="F742" s="575" t="s">
        <v>126</v>
      </c>
      <c r="U742" s="713"/>
      <c r="V742" s="713"/>
      <c r="W742" s="713"/>
      <c r="X742" s="707">
        <f t="shared" si="16"/>
        <v>0</v>
      </c>
      <c r="Y742" s="713"/>
      <c r="Z742" s="713"/>
      <c r="AA742" s="713"/>
      <c r="AB742" s="713"/>
      <c r="AC742" s="713"/>
      <c r="AD742" s="655"/>
      <c r="AE742" s="655"/>
      <c r="AF742" s="655"/>
      <c r="AG742" s="655"/>
      <c r="AH742" s="655"/>
      <c r="AI742" s="655"/>
      <c r="AJ742" s="655"/>
    </row>
    <row r="743" spans="1:36" x14ac:dyDescent="0.25">
      <c r="A743" s="332" t="s">
        <v>187</v>
      </c>
      <c r="B743" s="333"/>
      <c r="C743" s="334"/>
      <c r="D743" s="335" t="s">
        <v>90</v>
      </c>
      <c r="E743" s="335">
        <v>515</v>
      </c>
      <c r="U743" s="713"/>
      <c r="V743" s="713"/>
      <c r="W743" s="713"/>
      <c r="X743" s="707">
        <f t="shared" si="16"/>
        <v>0</v>
      </c>
      <c r="Y743" s="713"/>
      <c r="Z743" s="713"/>
      <c r="AA743" s="713"/>
      <c r="AB743" s="713"/>
      <c r="AC743" s="713"/>
      <c r="AD743" s="655"/>
      <c r="AE743" s="655"/>
      <c r="AF743" s="655"/>
      <c r="AG743" s="655"/>
      <c r="AH743" s="655"/>
      <c r="AI743" s="655"/>
      <c r="AJ743" s="655"/>
    </row>
    <row r="744" spans="1:36" x14ac:dyDescent="0.25">
      <c r="A744" s="326" t="s">
        <v>149</v>
      </c>
      <c r="B744" s="327"/>
      <c r="C744" s="328"/>
      <c r="D744" s="320" t="s">
        <v>90</v>
      </c>
      <c r="E744" s="320">
        <v>517</v>
      </c>
      <c r="U744" s="713"/>
      <c r="V744" s="713"/>
      <c r="W744" s="713"/>
      <c r="X744" s="707">
        <f t="shared" si="16"/>
        <v>0</v>
      </c>
      <c r="Y744" s="713"/>
      <c r="Z744" s="713"/>
      <c r="AA744" s="713"/>
      <c r="AB744" s="713"/>
      <c r="AC744" s="713"/>
      <c r="AD744" s="655"/>
      <c r="AE744" s="655"/>
      <c r="AF744" s="655"/>
      <c r="AG744" s="655"/>
      <c r="AH744" s="655"/>
      <c r="AI744" s="655"/>
      <c r="AJ744" s="655"/>
    </row>
    <row r="745" spans="1:36" x14ac:dyDescent="0.25">
      <c r="A745" s="343" t="s">
        <v>151</v>
      </c>
      <c r="B745" s="344"/>
      <c r="C745" s="345"/>
      <c r="D745" s="346" t="s">
        <v>90</v>
      </c>
      <c r="E745" s="346"/>
      <c r="U745" s="713"/>
      <c r="V745" s="713"/>
      <c r="W745" s="713"/>
      <c r="X745" s="707">
        <f t="shared" si="16"/>
        <v>0</v>
      </c>
      <c r="Y745" s="713"/>
      <c r="Z745" s="713"/>
      <c r="AA745" s="713"/>
      <c r="AB745" s="713"/>
      <c r="AC745" s="713"/>
      <c r="AD745" s="655"/>
      <c r="AE745" s="655"/>
      <c r="AF745" s="655"/>
      <c r="AG745" s="655"/>
      <c r="AH745" s="655"/>
      <c r="AI745" s="655"/>
      <c r="AJ745" s="655"/>
    </row>
    <row r="746" spans="1:36" x14ac:dyDescent="0.25">
      <c r="A746" s="343" t="s">
        <v>142</v>
      </c>
      <c r="B746" s="344"/>
      <c r="C746" s="345"/>
      <c r="D746" s="346" t="s">
        <v>90</v>
      </c>
      <c r="E746" s="346">
        <v>518</v>
      </c>
      <c r="U746" s="713"/>
      <c r="V746" s="713"/>
      <c r="W746" s="713"/>
      <c r="X746" s="707">
        <f t="shared" si="16"/>
        <v>0</v>
      </c>
      <c r="Y746" s="713"/>
      <c r="Z746" s="713"/>
      <c r="AA746" s="713"/>
      <c r="AB746" s="713"/>
      <c r="AC746" s="713"/>
      <c r="AD746" s="655"/>
      <c r="AE746" s="655"/>
      <c r="AF746" s="655"/>
      <c r="AG746" s="655"/>
      <c r="AH746" s="655"/>
      <c r="AI746" s="655"/>
      <c r="AJ746" s="655"/>
    </row>
    <row r="747" spans="1:36" ht="15.75" thickBot="1" x14ac:dyDescent="0.3">
      <c r="A747" s="329" t="s">
        <v>125</v>
      </c>
      <c r="B747" s="330"/>
      <c r="C747" s="331"/>
      <c r="D747" s="321" t="s">
        <v>90</v>
      </c>
      <c r="E747" s="321">
        <v>519</v>
      </c>
      <c r="U747" s="713"/>
      <c r="V747" s="713"/>
      <c r="W747" s="713"/>
      <c r="X747" s="707">
        <f t="shared" si="16"/>
        <v>0</v>
      </c>
      <c r="Y747" s="713"/>
      <c r="Z747" s="713"/>
      <c r="AA747" s="713"/>
      <c r="AB747" s="713"/>
      <c r="AC747" s="713"/>
      <c r="AD747" s="655"/>
      <c r="AE747" s="655"/>
      <c r="AF747" s="655"/>
      <c r="AG747" s="655"/>
      <c r="AH747" s="655"/>
      <c r="AI747" s="655"/>
      <c r="AJ747" s="655"/>
    </row>
    <row r="748" spans="1:36" x14ac:dyDescent="0.25">
      <c r="U748" s="713"/>
      <c r="V748" s="713"/>
      <c r="W748" s="713"/>
      <c r="X748" s="707">
        <f t="shared" si="16"/>
        <v>0</v>
      </c>
      <c r="Y748" s="713"/>
      <c r="Z748" s="713"/>
      <c r="AA748" s="713"/>
      <c r="AB748" s="713"/>
      <c r="AC748" s="713"/>
      <c r="AD748" s="655"/>
      <c r="AE748" s="655"/>
      <c r="AF748" s="655"/>
      <c r="AG748" s="655"/>
      <c r="AH748" s="655"/>
      <c r="AI748" s="655"/>
      <c r="AJ748" s="655"/>
    </row>
    <row r="749" spans="1:36" s="163" customFormat="1" ht="48.75" x14ac:dyDescent="0.25">
      <c r="A749" s="574" t="s">
        <v>206</v>
      </c>
      <c r="B749" s="574" t="s">
        <v>35</v>
      </c>
      <c r="C749" s="574" t="s">
        <v>189</v>
      </c>
      <c r="D749" s="574" t="s">
        <v>207</v>
      </c>
      <c r="E749" s="574" t="s">
        <v>96</v>
      </c>
      <c r="F749" s="574" t="s">
        <v>16</v>
      </c>
      <c r="G749" s="574" t="s">
        <v>97</v>
      </c>
      <c r="H749" s="573" t="s">
        <v>5</v>
      </c>
      <c r="I749" s="574" t="s">
        <v>145</v>
      </c>
      <c r="J749" s="574" t="s">
        <v>190</v>
      </c>
      <c r="K749" s="574" t="s">
        <v>211</v>
      </c>
      <c r="L749" s="574" t="s">
        <v>153</v>
      </c>
      <c r="M749" s="574" t="s">
        <v>191</v>
      </c>
      <c r="N749" s="574" t="s">
        <v>212</v>
      </c>
      <c r="O749" s="574"/>
      <c r="P749" s="574"/>
      <c r="Q749" s="574" t="s">
        <v>192</v>
      </c>
      <c r="U749" s="713"/>
      <c r="V749" s="713"/>
      <c r="W749" s="713"/>
      <c r="X749" s="707">
        <f t="shared" si="16"/>
        <v>0</v>
      </c>
      <c r="Y749" s="712"/>
      <c r="Z749" s="712"/>
      <c r="AA749" s="712"/>
      <c r="AB749" s="712"/>
      <c r="AC749" s="712"/>
      <c r="AD749" s="656"/>
      <c r="AE749" s="656"/>
      <c r="AF749" s="656"/>
      <c r="AG749" s="656"/>
      <c r="AH749" s="656"/>
      <c r="AI749" s="656"/>
      <c r="AJ749" s="656"/>
    </row>
    <row r="750" spans="1:36" s="312" customFormat="1" ht="90" x14ac:dyDescent="0.25">
      <c r="A750" s="338">
        <v>1</v>
      </c>
      <c r="B750" s="612" t="s">
        <v>450</v>
      </c>
      <c r="C750" s="338">
        <v>522</v>
      </c>
      <c r="D750" s="341" t="s">
        <v>90</v>
      </c>
      <c r="E750" s="338" t="s">
        <v>569</v>
      </c>
      <c r="F750" s="338" t="s">
        <v>520</v>
      </c>
      <c r="G750" s="338" t="s">
        <v>342</v>
      </c>
      <c r="H750" s="520" t="s">
        <v>521</v>
      </c>
      <c r="I750" s="339">
        <v>42360</v>
      </c>
      <c r="J750" s="339">
        <v>43341</v>
      </c>
      <c r="K750" s="338">
        <v>1503.8</v>
      </c>
      <c r="L750" s="342" t="s">
        <v>90</v>
      </c>
      <c r="M750" s="312" t="s">
        <v>90</v>
      </c>
      <c r="N750" s="611" t="s">
        <v>115</v>
      </c>
      <c r="O750" s="338"/>
      <c r="P750" s="338"/>
      <c r="Q750" s="338"/>
      <c r="U750" s="689"/>
      <c r="V750" s="689"/>
      <c r="W750" s="689"/>
      <c r="X750" s="707">
        <f t="shared" si="16"/>
        <v>0</v>
      </c>
      <c r="Y750" s="710"/>
      <c r="Z750" s="710"/>
      <c r="AA750" s="710"/>
      <c r="AB750" s="710"/>
      <c r="AC750" s="710"/>
      <c r="AD750" s="660"/>
      <c r="AE750" s="660"/>
      <c r="AF750" s="660"/>
      <c r="AG750" s="660"/>
      <c r="AH750" s="660"/>
      <c r="AI750" s="660"/>
      <c r="AJ750" s="660"/>
    </row>
    <row r="751" spans="1:36" s="312" customFormat="1" x14ac:dyDescent="0.25">
      <c r="A751" s="338">
        <v>2</v>
      </c>
      <c r="B751" s="612" t="s">
        <v>522</v>
      </c>
      <c r="C751" s="338">
        <v>549</v>
      </c>
      <c r="D751" s="341" t="s">
        <v>90</v>
      </c>
      <c r="E751" s="338" t="str">
        <f>+E750</f>
        <v>CONSTRUVIAS</v>
      </c>
      <c r="F751" s="338" t="s">
        <v>115</v>
      </c>
      <c r="G751" s="338" t="str">
        <f>+E750</f>
        <v>CONSTRUVIAS</v>
      </c>
      <c r="H751" s="520" t="s">
        <v>523</v>
      </c>
      <c r="I751" s="339">
        <v>41913</v>
      </c>
      <c r="J751" s="339">
        <v>42459</v>
      </c>
      <c r="K751" s="338">
        <v>1207.04</v>
      </c>
      <c r="L751" s="342" t="s">
        <v>90</v>
      </c>
      <c r="M751" s="338" t="s">
        <v>115</v>
      </c>
      <c r="N751" s="338" t="s">
        <v>90</v>
      </c>
      <c r="O751" s="338"/>
      <c r="P751" s="338"/>
      <c r="Q751" s="338"/>
      <c r="U751" s="689"/>
      <c r="V751" s="689"/>
      <c r="W751" s="689"/>
      <c r="X751" s="707">
        <f t="shared" si="16"/>
        <v>0</v>
      </c>
      <c r="Y751" s="710"/>
      <c r="Z751" s="710"/>
      <c r="AA751" s="710"/>
      <c r="AB751" s="710"/>
      <c r="AC751" s="710"/>
      <c r="AD751" s="660"/>
      <c r="AE751" s="660"/>
      <c r="AF751" s="660"/>
      <c r="AG751" s="660"/>
      <c r="AH751" s="660"/>
      <c r="AI751" s="660"/>
      <c r="AJ751" s="660"/>
    </row>
    <row r="752" spans="1:36" s="312" customFormat="1" ht="45" x14ac:dyDescent="0.25">
      <c r="A752" s="338">
        <v>3</v>
      </c>
      <c r="B752" s="612" t="s">
        <v>525</v>
      </c>
      <c r="C752" s="338">
        <v>559</v>
      </c>
      <c r="D752" s="341" t="s">
        <v>90</v>
      </c>
      <c r="E752" s="338" t="s">
        <v>526</v>
      </c>
      <c r="F752" s="338" t="s">
        <v>115</v>
      </c>
      <c r="G752" s="338" t="str">
        <f>+F750</f>
        <v>JHERSON HUMBERTO PORTILLA GRANDA</v>
      </c>
      <c r="H752" s="520" t="s">
        <v>527</v>
      </c>
      <c r="I752" s="339">
        <v>42355</v>
      </c>
      <c r="J752" s="339">
        <v>42721</v>
      </c>
      <c r="K752" s="338">
        <v>0</v>
      </c>
      <c r="L752" s="342" t="s">
        <v>90</v>
      </c>
      <c r="M752" s="338" t="s">
        <v>115</v>
      </c>
      <c r="N752" s="338" t="s">
        <v>115</v>
      </c>
      <c r="O752" s="338"/>
      <c r="P752" s="338"/>
      <c r="Q752" s="338" t="s">
        <v>524</v>
      </c>
      <c r="U752" s="689"/>
      <c r="V752" s="689"/>
      <c r="W752" s="689"/>
      <c r="X752" s="707">
        <f t="shared" si="16"/>
        <v>0</v>
      </c>
      <c r="Y752" s="710"/>
      <c r="Z752" s="710"/>
      <c r="AA752" s="710"/>
      <c r="AB752" s="710"/>
      <c r="AC752" s="710"/>
      <c r="AD752" s="660"/>
      <c r="AE752" s="660"/>
      <c r="AF752" s="660"/>
      <c r="AG752" s="660"/>
      <c r="AH752" s="660"/>
      <c r="AI752" s="660"/>
      <c r="AJ752" s="660"/>
    </row>
    <row r="753" spans="1:36" s="312" customFormat="1" ht="72.75" customHeight="1" x14ac:dyDescent="0.25">
      <c r="A753" s="338">
        <v>4</v>
      </c>
      <c r="B753" s="612">
        <v>32011</v>
      </c>
      <c r="C753" s="338">
        <v>564</v>
      </c>
      <c r="D753" s="341" t="s">
        <v>90</v>
      </c>
      <c r="E753" s="338" t="s">
        <v>529</v>
      </c>
      <c r="F753" s="338" t="s">
        <v>115</v>
      </c>
      <c r="G753" s="338" t="s">
        <v>528</v>
      </c>
      <c r="H753" s="520" t="s">
        <v>530</v>
      </c>
      <c r="I753" s="339">
        <v>40889</v>
      </c>
      <c r="J753" s="339">
        <v>41991</v>
      </c>
      <c r="K753" s="386">
        <f>1078.31*0.15</f>
        <v>161.7465</v>
      </c>
      <c r="L753" s="342" t="s">
        <v>90</v>
      </c>
      <c r="M753" s="338" t="s">
        <v>90</v>
      </c>
      <c r="N753" s="338" t="s">
        <v>115</v>
      </c>
      <c r="O753" s="338"/>
      <c r="P753" s="338"/>
      <c r="Q753" s="347"/>
      <c r="U753" s="689"/>
      <c r="V753" s="689"/>
      <c r="W753" s="689"/>
      <c r="X753" s="714">
        <f>SUM(X702:X702)</f>
        <v>2.5333333333333332</v>
      </c>
      <c r="Y753" s="710"/>
      <c r="Z753" s="710"/>
      <c r="AA753" s="710"/>
      <c r="AB753" s="710"/>
      <c r="AC753" s="710"/>
      <c r="AD753" s="660"/>
      <c r="AE753" s="660"/>
      <c r="AF753" s="660"/>
      <c r="AG753" s="660"/>
      <c r="AH753" s="660"/>
      <c r="AI753" s="660"/>
      <c r="AJ753" s="660"/>
    </row>
    <row r="754" spans="1:36" s="312" customFormat="1" ht="90.75" customHeight="1" x14ac:dyDescent="0.25">
      <c r="A754" s="338">
        <v>5</v>
      </c>
      <c r="B754" s="612">
        <v>42011</v>
      </c>
      <c r="C754" s="338">
        <v>583</v>
      </c>
      <c r="D754" s="341" t="s">
        <v>90</v>
      </c>
      <c r="E754" s="338" t="s">
        <v>529</v>
      </c>
      <c r="F754" s="338" t="s">
        <v>115</v>
      </c>
      <c r="G754" s="338" t="s">
        <v>439</v>
      </c>
      <c r="H754" s="520" t="s">
        <v>531</v>
      </c>
      <c r="I754" s="339">
        <v>40906</v>
      </c>
      <c r="J754" s="339">
        <v>42030</v>
      </c>
      <c r="K754" s="338">
        <f>1264.3*0.15</f>
        <v>189.64499999999998</v>
      </c>
      <c r="L754" s="342" t="s">
        <v>90</v>
      </c>
      <c r="M754" s="338" t="s">
        <v>90</v>
      </c>
      <c r="N754" s="338" t="s">
        <v>115</v>
      </c>
      <c r="O754" s="338"/>
      <c r="P754" s="338"/>
      <c r="Q754" s="347"/>
      <c r="U754" s="689"/>
      <c r="V754" s="689"/>
      <c r="W754" s="689"/>
      <c r="X754" s="710"/>
      <c r="Y754" s="710"/>
      <c r="Z754" s="710"/>
      <c r="AA754" s="710"/>
      <c r="AB754" s="710"/>
      <c r="AC754" s="710"/>
      <c r="AD754" s="660"/>
      <c r="AE754" s="660"/>
      <c r="AF754" s="660"/>
      <c r="AG754" s="660"/>
      <c r="AH754" s="660"/>
      <c r="AI754" s="660"/>
      <c r="AJ754" s="660"/>
    </row>
    <row r="755" spans="1:36" s="312" customFormat="1" x14ac:dyDescent="0.25">
      <c r="A755" s="338"/>
      <c r="B755" s="338"/>
      <c r="C755" s="338"/>
      <c r="D755" s="338"/>
      <c r="E755" s="338"/>
      <c r="F755" s="338"/>
      <c r="G755" s="338"/>
      <c r="H755" s="522"/>
      <c r="I755" s="348"/>
      <c r="J755" s="348" t="s">
        <v>506</v>
      </c>
      <c r="K755" s="338">
        <f>SUM(K750:K754)</f>
        <v>3062.2315000000003</v>
      </c>
      <c r="L755" s="338"/>
      <c r="M755" s="338"/>
      <c r="N755" s="338"/>
      <c r="O755" s="338"/>
      <c r="P755" s="338"/>
      <c r="U755" s="659"/>
      <c r="V755" s="659"/>
      <c r="W755" s="659"/>
      <c r="X755" s="660"/>
      <c r="Y755" s="660"/>
      <c r="Z755" s="660"/>
      <c r="AA755" s="660"/>
      <c r="AB755" s="660"/>
      <c r="AC755" s="660"/>
      <c r="AD755" s="660"/>
      <c r="AE755" s="660"/>
      <c r="AF755" s="660"/>
      <c r="AG755" s="660"/>
      <c r="AH755" s="660"/>
      <c r="AI755" s="660"/>
      <c r="AJ755" s="660"/>
    </row>
    <row r="756" spans="1:36" ht="15.75" thickBot="1" x14ac:dyDescent="0.3">
      <c r="U756" s="655"/>
      <c r="V756" s="655"/>
      <c r="W756" s="655"/>
      <c r="X756" s="655"/>
      <c r="Y756" s="655"/>
      <c r="Z756" s="655"/>
      <c r="AA756" s="655"/>
      <c r="AB756" s="655"/>
      <c r="AC756" s="655"/>
      <c r="AD756" s="655"/>
      <c r="AE756" s="655"/>
      <c r="AF756" s="655"/>
      <c r="AG756" s="655"/>
      <c r="AH756" s="655"/>
      <c r="AI756" s="655"/>
      <c r="AJ756" s="655"/>
    </row>
    <row r="757" spans="1:36" ht="15.75" thickBot="1" x14ac:dyDescent="0.3">
      <c r="A757" s="568" t="s">
        <v>518</v>
      </c>
      <c r="B757" s="569"/>
      <c r="C757" s="569"/>
      <c r="D757" s="569"/>
      <c r="E757" s="570"/>
      <c r="F757" s="575" t="s">
        <v>126</v>
      </c>
      <c r="U757" s="655"/>
      <c r="V757" s="655"/>
      <c r="W757" s="655"/>
      <c r="X757" s="655"/>
      <c r="Y757" s="655"/>
      <c r="Z757" s="655"/>
      <c r="AA757" s="655"/>
      <c r="AB757" s="655"/>
      <c r="AC757" s="655"/>
      <c r="AD757" s="655"/>
      <c r="AE757" s="655"/>
      <c r="AF757" s="655"/>
      <c r="AG757" s="655"/>
      <c r="AH757" s="655"/>
      <c r="AI757" s="655"/>
      <c r="AJ757" s="655"/>
    </row>
    <row r="758" spans="1:36" ht="15.75" thickBot="1" x14ac:dyDescent="0.3">
      <c r="A758" s="568" t="s">
        <v>143</v>
      </c>
      <c r="B758" s="569"/>
      <c r="C758" s="570"/>
      <c r="D758" s="571" t="s">
        <v>126</v>
      </c>
      <c r="E758" s="571" t="s">
        <v>144</v>
      </c>
      <c r="U758" s="655"/>
      <c r="V758" s="655"/>
      <c r="W758" s="655"/>
      <c r="X758" s="655"/>
      <c r="Y758" s="655"/>
      <c r="Z758" s="655"/>
      <c r="AA758" s="655"/>
      <c r="AB758" s="655"/>
      <c r="AC758" s="655"/>
      <c r="AD758" s="655"/>
      <c r="AE758" s="655"/>
      <c r="AF758" s="655"/>
      <c r="AG758" s="655"/>
      <c r="AH758" s="655"/>
      <c r="AI758" s="655"/>
      <c r="AJ758" s="655"/>
    </row>
    <row r="759" spans="1:36" x14ac:dyDescent="0.25">
      <c r="A759" s="332" t="s">
        <v>187</v>
      </c>
      <c r="B759" s="333"/>
      <c r="C759" s="334"/>
      <c r="D759" s="335" t="s">
        <v>90</v>
      </c>
      <c r="E759" s="335">
        <v>664</v>
      </c>
      <c r="U759" s="655"/>
      <c r="V759" s="655"/>
      <c r="W759" s="655"/>
      <c r="X759" s="655"/>
      <c r="Y759" s="655"/>
      <c r="Z759" s="655"/>
      <c r="AA759" s="655"/>
      <c r="AB759" s="655"/>
      <c r="AC759" s="655"/>
      <c r="AD759" s="655"/>
      <c r="AE759" s="655"/>
      <c r="AF759" s="655"/>
      <c r="AG759" s="655"/>
      <c r="AH759" s="655"/>
      <c r="AI759" s="655"/>
      <c r="AJ759" s="655"/>
    </row>
    <row r="760" spans="1:36" x14ac:dyDescent="0.25">
      <c r="A760" s="326" t="s">
        <v>155</v>
      </c>
      <c r="B760" s="327"/>
      <c r="C760" s="328"/>
      <c r="D760" s="320" t="s">
        <v>90</v>
      </c>
      <c r="E760" s="320">
        <v>668</v>
      </c>
      <c r="U760" s="655"/>
      <c r="V760" s="655"/>
      <c r="W760" s="655"/>
      <c r="X760" s="655"/>
      <c r="Y760" s="655"/>
      <c r="Z760" s="655"/>
      <c r="AA760" s="655"/>
      <c r="AB760" s="655"/>
      <c r="AC760" s="655"/>
      <c r="AD760" s="655"/>
      <c r="AE760" s="655"/>
      <c r="AF760" s="655"/>
      <c r="AG760" s="655"/>
      <c r="AH760" s="655"/>
      <c r="AI760" s="655"/>
      <c r="AJ760" s="655"/>
    </row>
    <row r="761" spans="1:36" x14ac:dyDescent="0.25">
      <c r="A761" s="343" t="s">
        <v>125</v>
      </c>
      <c r="B761" s="344"/>
      <c r="C761" s="345"/>
      <c r="D761" s="346" t="s">
        <v>90</v>
      </c>
      <c r="E761" s="346">
        <v>671</v>
      </c>
      <c r="U761" s="655"/>
      <c r="V761" s="655"/>
      <c r="W761" s="655"/>
      <c r="X761" s="655"/>
      <c r="Y761" s="655"/>
      <c r="Z761" s="655"/>
      <c r="AA761" s="655"/>
      <c r="AB761" s="655"/>
      <c r="AC761" s="655"/>
      <c r="AD761" s="655"/>
      <c r="AE761" s="655"/>
      <c r="AF761" s="655"/>
      <c r="AG761" s="655"/>
      <c r="AH761" s="655"/>
      <c r="AI761" s="655"/>
      <c r="AJ761" s="655"/>
    </row>
    <row r="762" spans="1:36" x14ac:dyDescent="0.25">
      <c r="A762" s="343" t="s">
        <v>519</v>
      </c>
      <c r="B762" s="344"/>
      <c r="C762" s="345"/>
      <c r="D762" s="346" t="s">
        <v>90</v>
      </c>
      <c r="E762" s="346">
        <v>672</v>
      </c>
      <c r="U762" s="655"/>
      <c r="V762" s="655"/>
      <c r="W762" s="655"/>
      <c r="X762" s="655"/>
      <c r="Y762" s="655"/>
      <c r="Z762" s="655"/>
      <c r="AA762" s="655"/>
      <c r="AB762" s="655"/>
      <c r="AC762" s="655"/>
      <c r="AD762" s="655"/>
      <c r="AE762" s="655"/>
      <c r="AF762" s="655"/>
      <c r="AG762" s="655"/>
      <c r="AH762" s="655"/>
      <c r="AI762" s="655"/>
      <c r="AJ762" s="655"/>
    </row>
    <row r="763" spans="1:36" x14ac:dyDescent="0.25">
      <c r="A763" s="343" t="s">
        <v>195</v>
      </c>
      <c r="B763" s="344"/>
      <c r="C763" s="345"/>
      <c r="D763" s="346" t="s">
        <v>90</v>
      </c>
      <c r="E763" s="346">
        <v>673</v>
      </c>
      <c r="U763" s="655"/>
      <c r="V763" s="655"/>
      <c r="W763" s="655"/>
      <c r="X763" s="655"/>
      <c r="Y763" s="655"/>
      <c r="Z763" s="655"/>
      <c r="AA763" s="655"/>
      <c r="AB763" s="655"/>
      <c r="AC763" s="655"/>
      <c r="AD763" s="655"/>
      <c r="AE763" s="655"/>
      <c r="AF763" s="655"/>
      <c r="AG763" s="655"/>
      <c r="AH763" s="655"/>
      <c r="AI763" s="655"/>
      <c r="AJ763" s="655"/>
    </row>
    <row r="764" spans="1:36" ht="15.75" thickBot="1" x14ac:dyDescent="0.3">
      <c r="A764" s="329"/>
      <c r="B764" s="330"/>
      <c r="C764" s="331"/>
      <c r="D764" s="321"/>
      <c r="E764" s="321"/>
      <c r="U764" s="655"/>
      <c r="V764" s="655"/>
      <c r="W764" s="655"/>
      <c r="X764" s="655"/>
      <c r="Y764" s="655"/>
      <c r="Z764" s="655"/>
      <c r="AA764" s="655"/>
      <c r="AB764" s="655"/>
      <c r="AC764" s="655"/>
      <c r="AD764" s="655"/>
      <c r="AE764" s="655"/>
      <c r="AF764" s="655"/>
      <c r="AG764" s="655"/>
      <c r="AH764" s="655"/>
      <c r="AI764" s="655"/>
      <c r="AJ764" s="655"/>
    </row>
    <row r="765" spans="1:36" ht="15.75" thickBot="1" x14ac:dyDescent="0.3">
      <c r="U765" s="655"/>
      <c r="V765" s="655"/>
      <c r="W765" s="655"/>
      <c r="X765" s="655"/>
      <c r="Y765" s="655"/>
      <c r="Z765" s="655"/>
      <c r="AA765" s="655"/>
      <c r="AB765" s="655"/>
      <c r="AC765" s="655"/>
      <c r="AD765" s="655"/>
      <c r="AE765" s="655"/>
      <c r="AF765" s="655"/>
      <c r="AG765" s="655"/>
      <c r="AH765" s="655"/>
      <c r="AI765" s="655"/>
      <c r="AJ765" s="655"/>
    </row>
    <row r="766" spans="1:36" ht="15.75" thickBot="1" x14ac:dyDescent="0.3">
      <c r="A766" s="568" t="s">
        <v>585</v>
      </c>
      <c r="B766" s="569"/>
      <c r="C766" s="569"/>
      <c r="D766" s="569"/>
      <c r="E766" s="570"/>
      <c r="F766" s="575" t="s">
        <v>126</v>
      </c>
      <c r="U766" s="655"/>
      <c r="V766" s="655"/>
      <c r="W766" s="655"/>
      <c r="X766" s="655"/>
      <c r="Y766" s="655"/>
      <c r="Z766" s="655"/>
      <c r="AA766" s="655"/>
      <c r="AB766" s="655"/>
      <c r="AC766" s="655"/>
      <c r="AD766" s="655"/>
      <c r="AE766" s="655"/>
      <c r="AF766" s="655"/>
      <c r="AG766" s="655"/>
      <c r="AH766" s="655"/>
      <c r="AI766" s="655"/>
      <c r="AJ766" s="655"/>
    </row>
    <row r="767" spans="1:36" ht="15.75" thickBot="1" x14ac:dyDescent="0.3">
      <c r="A767" s="568" t="s">
        <v>143</v>
      </c>
      <c r="B767" s="569"/>
      <c r="C767" s="570"/>
      <c r="D767" s="571" t="s">
        <v>126</v>
      </c>
      <c r="E767" s="571" t="s">
        <v>144</v>
      </c>
      <c r="U767" s="655"/>
      <c r="V767" s="655"/>
      <c r="W767" s="655"/>
      <c r="X767" s="655"/>
      <c r="Y767" s="655"/>
      <c r="Z767" s="655"/>
      <c r="AA767" s="655"/>
      <c r="AB767" s="655"/>
      <c r="AC767" s="655"/>
      <c r="AD767" s="655"/>
      <c r="AE767" s="655"/>
      <c r="AF767" s="655"/>
      <c r="AG767" s="655"/>
      <c r="AH767" s="655"/>
      <c r="AI767" s="655"/>
      <c r="AJ767" s="655"/>
    </row>
    <row r="768" spans="1:36" x14ac:dyDescent="0.25">
      <c r="A768" s="332" t="s">
        <v>187</v>
      </c>
      <c r="B768" s="333"/>
      <c r="C768" s="334"/>
      <c r="D768" s="335" t="s">
        <v>90</v>
      </c>
      <c r="E768" s="335">
        <v>691</v>
      </c>
      <c r="U768" s="655"/>
      <c r="V768" s="655"/>
      <c r="W768" s="655"/>
      <c r="X768" s="655"/>
      <c r="Y768" s="655"/>
      <c r="Z768" s="655"/>
      <c r="AA768" s="655"/>
      <c r="AB768" s="655"/>
      <c r="AC768" s="655"/>
      <c r="AD768" s="655"/>
      <c r="AE768" s="655"/>
      <c r="AF768" s="655"/>
      <c r="AG768" s="655"/>
      <c r="AH768" s="655"/>
      <c r="AI768" s="655"/>
      <c r="AJ768" s="655"/>
    </row>
    <row r="769" spans="1:36" x14ac:dyDescent="0.25">
      <c r="A769" s="326" t="s">
        <v>149</v>
      </c>
      <c r="B769" s="327"/>
      <c r="C769" s="328"/>
      <c r="D769" s="320" t="s">
        <v>90</v>
      </c>
      <c r="E769" s="320">
        <v>693</v>
      </c>
      <c r="U769" s="655"/>
      <c r="V769" s="655"/>
      <c r="W769" s="655"/>
      <c r="X769" s="655"/>
      <c r="Y769" s="655"/>
      <c r="Z769" s="655"/>
      <c r="AA769" s="655"/>
      <c r="AB769" s="655"/>
      <c r="AC769" s="655"/>
      <c r="AD769" s="655"/>
      <c r="AE769" s="655"/>
      <c r="AF769" s="655"/>
      <c r="AG769" s="655"/>
      <c r="AH769" s="655"/>
      <c r="AI769" s="655"/>
      <c r="AJ769" s="655"/>
    </row>
    <row r="770" spans="1:36" x14ac:dyDescent="0.25">
      <c r="A770" s="343" t="s">
        <v>151</v>
      </c>
      <c r="B770" s="344"/>
      <c r="C770" s="345"/>
      <c r="D770" s="346" t="s">
        <v>90</v>
      </c>
      <c r="E770" s="346"/>
      <c r="U770" s="655"/>
      <c r="V770" s="655"/>
      <c r="W770" s="655"/>
      <c r="X770" s="655"/>
      <c r="Y770" s="655"/>
      <c r="Z770" s="655"/>
      <c r="AA770" s="655"/>
      <c r="AB770" s="655"/>
      <c r="AC770" s="655"/>
      <c r="AD770" s="655"/>
      <c r="AE770" s="655"/>
      <c r="AF770" s="655"/>
      <c r="AG770" s="655"/>
      <c r="AH770" s="655"/>
      <c r="AI770" s="655"/>
      <c r="AJ770" s="655"/>
    </row>
    <row r="771" spans="1:36" x14ac:dyDescent="0.25">
      <c r="A771" s="343" t="s">
        <v>142</v>
      </c>
      <c r="B771" s="344"/>
      <c r="C771" s="345"/>
      <c r="D771" s="346" t="s">
        <v>90</v>
      </c>
      <c r="E771" s="346">
        <v>694</v>
      </c>
      <c r="U771" s="655"/>
      <c r="V771" s="655"/>
      <c r="W771" s="655"/>
      <c r="X771" s="655"/>
      <c r="Y771" s="655"/>
      <c r="Z771" s="655"/>
      <c r="AA771" s="655"/>
      <c r="AB771" s="655"/>
      <c r="AC771" s="655"/>
      <c r="AD771" s="655"/>
      <c r="AE771" s="655"/>
      <c r="AF771" s="655"/>
      <c r="AG771" s="655"/>
      <c r="AH771" s="655"/>
      <c r="AI771" s="655"/>
      <c r="AJ771" s="655"/>
    </row>
    <row r="772" spans="1:36" ht="15.75" thickBot="1" x14ac:dyDescent="0.3">
      <c r="A772" s="329" t="s">
        <v>125</v>
      </c>
      <c r="B772" s="330"/>
      <c r="C772" s="331"/>
      <c r="D772" s="321" t="s">
        <v>90</v>
      </c>
      <c r="E772" s="321">
        <v>695</v>
      </c>
      <c r="U772" s="655"/>
      <c r="V772" s="655"/>
      <c r="W772" s="655"/>
      <c r="X772" s="655"/>
      <c r="Y772" s="655"/>
      <c r="Z772" s="655"/>
      <c r="AA772" s="655"/>
      <c r="AB772" s="655"/>
      <c r="AC772" s="655"/>
      <c r="AD772" s="655"/>
      <c r="AE772" s="655"/>
      <c r="AF772" s="655"/>
      <c r="AG772" s="655"/>
      <c r="AH772" s="655"/>
      <c r="AI772" s="655"/>
      <c r="AJ772" s="655"/>
    </row>
    <row r="773" spans="1:36" ht="15.75" thickBot="1" x14ac:dyDescent="0.3">
      <c r="U773" s="655"/>
      <c r="V773" s="655"/>
      <c r="W773" s="655"/>
      <c r="X773" s="655"/>
      <c r="Y773" s="655"/>
      <c r="Z773" s="655"/>
      <c r="AA773" s="655"/>
      <c r="AB773" s="655"/>
      <c r="AC773" s="655"/>
      <c r="AD773" s="655"/>
      <c r="AE773" s="655"/>
      <c r="AF773" s="655"/>
      <c r="AG773" s="655"/>
      <c r="AH773" s="655"/>
      <c r="AI773" s="655"/>
      <c r="AJ773" s="655"/>
    </row>
    <row r="774" spans="1:36" ht="15.75" thickBot="1" x14ac:dyDescent="0.3">
      <c r="A774" s="568" t="s">
        <v>157</v>
      </c>
      <c r="B774" s="569"/>
      <c r="C774" s="569"/>
      <c r="D774" s="569"/>
      <c r="E774" s="570"/>
      <c r="U774" s="655"/>
      <c r="V774" s="655"/>
      <c r="W774" s="655"/>
      <c r="X774" s="655"/>
      <c r="Y774" s="655"/>
      <c r="Z774" s="655"/>
      <c r="AA774" s="655"/>
      <c r="AB774" s="655"/>
      <c r="AC774" s="655"/>
      <c r="AD774" s="655"/>
      <c r="AE774" s="655"/>
      <c r="AF774" s="655"/>
      <c r="AG774" s="655"/>
      <c r="AH774" s="655"/>
      <c r="AI774" s="655"/>
      <c r="AJ774" s="655"/>
    </row>
    <row r="775" spans="1:36" ht="15.75" thickBot="1" x14ac:dyDescent="0.3">
      <c r="A775" s="568" t="s">
        <v>143</v>
      </c>
      <c r="B775" s="569"/>
      <c r="C775" s="570"/>
      <c r="D775" s="571" t="s">
        <v>126</v>
      </c>
      <c r="E775" s="571" t="s">
        <v>144</v>
      </c>
      <c r="F775" s="571" t="s">
        <v>36</v>
      </c>
      <c r="U775" s="655"/>
      <c r="V775" s="655"/>
      <c r="W775" s="655"/>
      <c r="X775" s="655"/>
      <c r="Y775" s="655"/>
      <c r="Z775" s="655"/>
      <c r="AA775" s="655"/>
      <c r="AB775" s="655"/>
      <c r="AC775" s="655"/>
      <c r="AD775" s="655"/>
      <c r="AE775" s="655"/>
      <c r="AF775" s="655"/>
      <c r="AG775" s="655"/>
      <c r="AH775" s="655"/>
      <c r="AI775" s="655"/>
      <c r="AJ775" s="655"/>
    </row>
    <row r="776" spans="1:36" x14ac:dyDescent="0.25">
      <c r="A776" s="332" t="s">
        <v>158</v>
      </c>
      <c r="B776" s="333"/>
      <c r="C776" s="334"/>
      <c r="D776" s="335"/>
      <c r="E776" s="335"/>
      <c r="F776" s="366"/>
      <c r="U776" s="655"/>
      <c r="V776" s="655"/>
      <c r="W776" s="655"/>
      <c r="X776" s="655"/>
      <c r="Y776" s="655"/>
      <c r="Z776" s="655"/>
      <c r="AA776" s="655"/>
      <c r="AB776" s="655"/>
      <c r="AC776" s="655"/>
      <c r="AD776" s="655"/>
      <c r="AE776" s="655"/>
      <c r="AF776" s="655"/>
      <c r="AG776" s="655"/>
      <c r="AH776" s="655"/>
      <c r="AI776" s="655"/>
      <c r="AJ776" s="655"/>
    </row>
    <row r="777" spans="1:36" x14ac:dyDescent="0.25">
      <c r="A777" s="332" t="s">
        <v>159</v>
      </c>
      <c r="B777" s="327"/>
      <c r="C777" s="328"/>
      <c r="D777" s="320" t="s">
        <v>90</v>
      </c>
      <c r="E777" s="320">
        <v>131</v>
      </c>
      <c r="F777" s="367"/>
      <c r="U777" s="655"/>
      <c r="V777" s="655"/>
      <c r="W777" s="655"/>
      <c r="X777" s="655"/>
      <c r="Y777" s="655"/>
      <c r="Z777" s="655"/>
      <c r="AA777" s="655"/>
      <c r="AB777" s="655"/>
      <c r="AC777" s="655"/>
      <c r="AD777" s="655"/>
      <c r="AE777" s="655"/>
      <c r="AF777" s="655"/>
      <c r="AG777" s="655"/>
      <c r="AH777" s="655"/>
      <c r="AI777" s="655"/>
      <c r="AJ777" s="655"/>
    </row>
    <row r="778" spans="1:36" x14ac:dyDescent="0.25">
      <c r="A778" s="343" t="s">
        <v>196</v>
      </c>
      <c r="B778" s="344"/>
      <c r="C778" s="345"/>
      <c r="D778" s="346"/>
      <c r="E778" s="346">
        <v>132</v>
      </c>
      <c r="F778" s="368">
        <v>70000000</v>
      </c>
      <c r="U778" s="655"/>
      <c r="V778" s="655"/>
      <c r="W778" s="655"/>
      <c r="X778" s="655"/>
      <c r="Y778" s="655"/>
      <c r="Z778" s="655"/>
      <c r="AA778" s="655"/>
      <c r="AB778" s="655"/>
      <c r="AC778" s="655"/>
      <c r="AD778" s="655"/>
      <c r="AE778" s="655"/>
      <c r="AF778" s="655"/>
      <c r="AG778" s="655"/>
      <c r="AH778" s="655"/>
      <c r="AI778" s="655"/>
      <c r="AJ778" s="655"/>
    </row>
    <row r="779" spans="1:36" x14ac:dyDescent="0.25">
      <c r="A779" s="343"/>
      <c r="B779" s="344"/>
      <c r="C779" s="345"/>
      <c r="D779" s="346"/>
      <c r="E779" s="346">
        <v>133</v>
      </c>
      <c r="F779" s="368">
        <v>150000000</v>
      </c>
      <c r="U779" s="655"/>
      <c r="V779" s="655"/>
      <c r="W779" s="655"/>
      <c r="X779" s="655"/>
      <c r="Y779" s="655"/>
      <c r="Z779" s="655"/>
      <c r="AA779" s="655"/>
      <c r="AB779" s="655"/>
      <c r="AC779" s="655"/>
      <c r="AD779" s="655"/>
      <c r="AE779" s="655"/>
      <c r="AF779" s="655"/>
      <c r="AG779" s="655"/>
      <c r="AH779" s="655"/>
      <c r="AI779" s="655"/>
      <c r="AJ779" s="655"/>
    </row>
    <row r="780" spans="1:36" ht="15.75" thickBot="1" x14ac:dyDescent="0.3">
      <c r="A780" s="343"/>
      <c r="B780" s="344"/>
      <c r="C780" s="345"/>
      <c r="D780" s="346"/>
      <c r="E780" s="346">
        <v>134</v>
      </c>
      <c r="F780" s="368">
        <v>150000000</v>
      </c>
      <c r="U780" s="655"/>
      <c r="V780" s="655"/>
      <c r="W780" s="655"/>
      <c r="X780" s="655"/>
      <c r="Y780" s="655"/>
      <c r="Z780" s="655"/>
      <c r="AA780" s="655"/>
      <c r="AB780" s="655"/>
      <c r="AC780" s="655"/>
      <c r="AD780" s="655"/>
      <c r="AE780" s="655"/>
      <c r="AF780" s="655"/>
      <c r="AG780" s="655"/>
      <c r="AH780" s="655"/>
      <c r="AI780" s="655"/>
      <c r="AJ780" s="655"/>
    </row>
    <row r="781" spans="1:36" ht="15.75" thickBot="1" x14ac:dyDescent="0.3">
      <c r="A781" s="336" t="s">
        <v>197</v>
      </c>
      <c r="B781" s="197"/>
      <c r="C781" s="197"/>
      <c r="D781" s="364"/>
      <c r="E781" s="365"/>
      <c r="F781" s="369">
        <f>SUM(F778:F780)</f>
        <v>370000000</v>
      </c>
      <c r="U781" s="655"/>
      <c r="V781" s="655"/>
      <c r="W781" s="655"/>
      <c r="X781" s="655"/>
      <c r="Y781" s="655"/>
      <c r="Z781" s="655"/>
      <c r="AA781" s="655"/>
      <c r="AB781" s="655"/>
      <c r="AC781" s="655"/>
      <c r="AD781" s="655"/>
      <c r="AE781" s="655"/>
      <c r="AF781" s="655"/>
      <c r="AG781" s="655"/>
      <c r="AH781" s="655"/>
      <c r="AI781" s="655"/>
      <c r="AJ781" s="655"/>
    </row>
    <row r="782" spans="1:36" ht="15.75" thickBot="1" x14ac:dyDescent="0.3">
      <c r="A782" s="336" t="s">
        <v>198</v>
      </c>
      <c r="B782" s="197"/>
      <c r="C782" s="197"/>
      <c r="D782" s="364"/>
      <c r="E782" s="365"/>
      <c r="F782" s="369">
        <v>253832277.19999999</v>
      </c>
      <c r="U782" s="655"/>
      <c r="V782" s="655"/>
      <c r="W782" s="655"/>
      <c r="X782" s="655"/>
      <c r="Y782" s="655"/>
      <c r="Z782" s="655"/>
      <c r="AA782" s="655"/>
      <c r="AB782" s="655"/>
      <c r="AC782" s="655"/>
      <c r="AD782" s="655"/>
      <c r="AE782" s="655"/>
      <c r="AF782" s="655"/>
      <c r="AG782" s="655"/>
      <c r="AH782" s="655"/>
      <c r="AI782" s="655"/>
      <c r="AJ782" s="655"/>
    </row>
    <row r="783" spans="1:36" x14ac:dyDescent="0.25">
      <c r="A783" s="361" t="s">
        <v>199</v>
      </c>
      <c r="B783" s="196"/>
      <c r="C783" s="362"/>
      <c r="D783" s="363"/>
      <c r="E783" s="363"/>
      <c r="F783" s="370" t="s">
        <v>126</v>
      </c>
      <c r="U783" s="655"/>
      <c r="V783" s="655"/>
      <c r="W783" s="655"/>
      <c r="X783" s="655"/>
      <c r="Y783" s="655"/>
      <c r="Z783" s="655"/>
      <c r="AA783" s="655"/>
      <c r="AB783" s="655"/>
      <c r="AC783" s="655"/>
      <c r="AD783" s="655"/>
      <c r="AE783" s="655"/>
      <c r="AF783" s="655"/>
      <c r="AG783" s="655"/>
      <c r="AH783" s="655"/>
      <c r="AI783" s="655"/>
      <c r="AJ783" s="655"/>
    </row>
    <row r="784" spans="1:36" ht="15.75" thickBot="1" x14ac:dyDescent="0.3">
      <c r="A784" s="329"/>
      <c r="B784" s="330"/>
      <c r="C784" s="331"/>
      <c r="D784" s="321"/>
      <c r="E784" s="321"/>
      <c r="F784" s="321"/>
      <c r="U784" s="655"/>
      <c r="V784" s="655"/>
      <c r="W784" s="655"/>
      <c r="X784" s="655"/>
      <c r="Y784" s="655"/>
      <c r="Z784" s="655"/>
      <c r="AA784" s="655"/>
      <c r="AB784" s="655"/>
      <c r="AC784" s="655"/>
      <c r="AD784" s="655"/>
      <c r="AE784" s="655"/>
      <c r="AF784" s="655"/>
      <c r="AG784" s="655"/>
      <c r="AH784" s="655"/>
      <c r="AI784" s="655"/>
      <c r="AJ784" s="655"/>
    </row>
    <row r="785" spans="1:36" ht="15.75" thickBot="1" x14ac:dyDescent="0.3">
      <c r="U785" s="655"/>
      <c r="V785" s="655"/>
      <c r="W785" s="655"/>
      <c r="X785" s="655"/>
      <c r="Y785" s="655"/>
      <c r="Z785" s="655"/>
      <c r="AA785" s="655"/>
      <c r="AB785" s="655"/>
      <c r="AC785" s="655"/>
      <c r="AD785" s="655"/>
      <c r="AE785" s="655"/>
      <c r="AF785" s="655"/>
      <c r="AG785" s="655"/>
      <c r="AH785" s="655"/>
      <c r="AI785" s="655"/>
      <c r="AJ785" s="655"/>
    </row>
    <row r="786" spans="1:36" ht="15.75" thickBot="1" x14ac:dyDescent="0.3">
      <c r="A786" s="568" t="s">
        <v>160</v>
      </c>
      <c r="B786" s="569"/>
      <c r="C786" s="569"/>
      <c r="D786" s="569"/>
      <c r="E786" s="570"/>
      <c r="U786" s="655"/>
      <c r="V786" s="655"/>
      <c r="W786" s="655"/>
      <c r="X786" s="655"/>
      <c r="Y786" s="655"/>
      <c r="Z786" s="655"/>
      <c r="AA786" s="655"/>
      <c r="AB786" s="655"/>
      <c r="AC786" s="655"/>
      <c r="AD786" s="655"/>
      <c r="AE786" s="655"/>
      <c r="AF786" s="655"/>
      <c r="AG786" s="655"/>
      <c r="AH786" s="655"/>
      <c r="AI786" s="655"/>
      <c r="AJ786" s="655"/>
    </row>
    <row r="787" spans="1:36" ht="15.75" thickBot="1" x14ac:dyDescent="0.3">
      <c r="A787" s="568" t="s">
        <v>143</v>
      </c>
      <c r="B787" s="569"/>
      <c r="C787" s="570"/>
      <c r="D787" s="571" t="s">
        <v>126</v>
      </c>
      <c r="E787" s="571" t="s">
        <v>144</v>
      </c>
      <c r="U787" s="655"/>
      <c r="V787" s="655"/>
      <c r="W787" s="655"/>
      <c r="X787" s="655"/>
      <c r="Y787" s="655"/>
      <c r="Z787" s="655"/>
      <c r="AA787" s="655"/>
      <c r="AB787" s="655"/>
      <c r="AC787" s="655"/>
      <c r="AD787" s="655"/>
      <c r="AE787" s="655"/>
      <c r="AF787" s="655"/>
      <c r="AG787" s="655"/>
      <c r="AH787" s="655"/>
      <c r="AI787" s="655"/>
      <c r="AJ787" s="655"/>
    </row>
    <row r="788" spans="1:36" x14ac:dyDescent="0.25">
      <c r="A788" s="332" t="s">
        <v>207</v>
      </c>
      <c r="B788" s="333"/>
      <c r="C788" s="334"/>
      <c r="D788" s="335" t="s">
        <v>90</v>
      </c>
      <c r="E788" s="335">
        <v>698</v>
      </c>
      <c r="U788" s="655"/>
      <c r="V788" s="655"/>
      <c r="W788" s="655"/>
      <c r="X788" s="655"/>
      <c r="Y788" s="655"/>
      <c r="Z788" s="655"/>
      <c r="AA788" s="655"/>
      <c r="AB788" s="655"/>
      <c r="AC788" s="655"/>
      <c r="AD788" s="655"/>
      <c r="AE788" s="655"/>
      <c r="AF788" s="655"/>
      <c r="AG788" s="655"/>
      <c r="AH788" s="655"/>
      <c r="AI788" s="655"/>
      <c r="AJ788" s="655"/>
    </row>
    <row r="789" spans="1:36" ht="15.75" thickBot="1" x14ac:dyDescent="0.3">
      <c r="A789" s="270"/>
      <c r="B789" s="196"/>
      <c r="C789" s="196"/>
      <c r="D789" s="325"/>
      <c r="E789" s="325"/>
      <c r="F789" s="371"/>
      <c r="U789" s="655"/>
      <c r="V789" s="655"/>
      <c r="W789" s="655"/>
      <c r="X789" s="655"/>
      <c r="Y789" s="655"/>
      <c r="Z789" s="655"/>
      <c r="AA789" s="655"/>
      <c r="AB789" s="655"/>
      <c r="AC789" s="655"/>
      <c r="AD789" s="655"/>
      <c r="AE789" s="655"/>
      <c r="AF789" s="655"/>
      <c r="AG789" s="655"/>
      <c r="AH789" s="655"/>
      <c r="AI789" s="655"/>
      <c r="AJ789" s="655"/>
    </row>
    <row r="790" spans="1:36" ht="15.75" thickBot="1" x14ac:dyDescent="0.3">
      <c r="A790" s="568" t="s">
        <v>161</v>
      </c>
      <c r="B790" s="569"/>
      <c r="C790" s="569"/>
      <c r="D790" s="569"/>
      <c r="E790" s="570"/>
      <c r="U790" s="655"/>
      <c r="V790" s="655"/>
      <c r="W790" s="655"/>
      <c r="X790" s="655"/>
      <c r="Y790" s="655"/>
      <c r="Z790" s="655"/>
      <c r="AA790" s="655"/>
      <c r="AB790" s="655"/>
      <c r="AC790" s="655"/>
      <c r="AD790" s="655"/>
      <c r="AE790" s="655"/>
      <c r="AF790" s="655"/>
      <c r="AG790" s="655"/>
      <c r="AH790" s="655"/>
      <c r="AI790" s="655"/>
      <c r="AJ790" s="655"/>
    </row>
    <row r="791" spans="1:36" ht="15.75" thickBot="1" x14ac:dyDescent="0.3">
      <c r="A791" s="634" t="s">
        <v>143</v>
      </c>
      <c r="B791" s="635"/>
      <c r="C791" s="636"/>
      <c r="D791" s="633" t="s">
        <v>126</v>
      </c>
      <c r="E791" s="633" t="s">
        <v>144</v>
      </c>
      <c r="F791" s="633" t="s">
        <v>162</v>
      </c>
      <c r="G791" s="633" t="s">
        <v>164</v>
      </c>
    </row>
    <row r="792" spans="1:36" x14ac:dyDescent="0.25">
      <c r="A792" s="317" t="s">
        <v>213</v>
      </c>
      <c r="B792" s="318"/>
      <c r="C792" s="318"/>
      <c r="D792" s="373" t="s">
        <v>90</v>
      </c>
      <c r="E792" s="373"/>
      <c r="F792" s="374">
        <f>+N682</f>
        <v>3818.43</v>
      </c>
      <c r="G792" s="375">
        <f>+F792*0.4</f>
        <v>1527.3720000000001</v>
      </c>
    </row>
    <row r="793" spans="1:36" ht="15.75" thickBot="1" x14ac:dyDescent="0.3">
      <c r="A793" s="637" t="s">
        <v>163</v>
      </c>
      <c r="B793" s="638"/>
      <c r="C793" s="638"/>
      <c r="D793" s="639" t="s">
        <v>90</v>
      </c>
      <c r="E793" s="639"/>
      <c r="F793" s="640">
        <f>+O683</f>
        <v>3355.4850051183821</v>
      </c>
      <c r="G793" s="641">
        <f>+F793*0.4</f>
        <v>1342.194002047353</v>
      </c>
    </row>
    <row r="794" spans="1:36" x14ac:dyDescent="0.25">
      <c r="A794" s="317" t="s">
        <v>570</v>
      </c>
      <c r="B794" s="318"/>
      <c r="C794" s="318"/>
      <c r="D794" s="373"/>
      <c r="E794" s="373"/>
      <c r="F794" s="383"/>
      <c r="G794" s="384"/>
    </row>
    <row r="795" spans="1:36" x14ac:dyDescent="0.25">
      <c r="A795" s="319" t="s">
        <v>213</v>
      </c>
      <c r="B795" s="184"/>
      <c r="C795" s="184"/>
      <c r="D795" s="376"/>
      <c r="E795" s="376"/>
      <c r="F795" s="274">
        <f>+SUM(N678:N681)</f>
        <v>2580.5219999999999</v>
      </c>
      <c r="G795" s="377" t="s">
        <v>90</v>
      </c>
    </row>
    <row r="796" spans="1:36" x14ac:dyDescent="0.25">
      <c r="A796" s="319" t="s">
        <v>163</v>
      </c>
      <c r="B796" s="184"/>
      <c r="C796" s="184"/>
      <c r="D796" s="376"/>
      <c r="E796" s="376"/>
      <c r="F796" s="274">
        <f>+SUM(O678:O681)</f>
        <v>978.12936473166428</v>
      </c>
      <c r="G796" s="377" t="s">
        <v>90</v>
      </c>
    </row>
    <row r="797" spans="1:36" ht="15.75" thickBot="1" x14ac:dyDescent="0.3">
      <c r="A797" s="379" t="s">
        <v>201</v>
      </c>
      <c r="B797" s="195"/>
      <c r="C797" s="195"/>
      <c r="D797" s="380"/>
      <c r="E797" s="380"/>
      <c r="F797" s="381">
        <v>3</v>
      </c>
      <c r="G797" s="377"/>
    </row>
    <row r="798" spans="1:36" ht="15.75" thickBot="1" x14ac:dyDescent="0.3">
      <c r="A798" s="642" t="s">
        <v>202</v>
      </c>
      <c r="B798" s="643"/>
      <c r="C798" s="643"/>
      <c r="D798" s="644"/>
      <c r="E798" s="645"/>
      <c r="F798" s="646">
        <v>1</v>
      </c>
      <c r="G798" s="385" t="s">
        <v>126</v>
      </c>
    </row>
    <row r="799" spans="1:36" x14ac:dyDescent="0.25">
      <c r="A799" s="270"/>
      <c r="B799" s="196"/>
      <c r="C799" s="196"/>
      <c r="D799" s="398"/>
      <c r="E799" s="325"/>
      <c r="F799" s="399"/>
      <c r="G799" s="400"/>
      <c r="H799" s="526"/>
      <c r="I799" s="172"/>
      <c r="J799" s="172"/>
      <c r="K799" s="172"/>
      <c r="L799" s="172"/>
      <c r="M799" s="172"/>
      <c r="N799" s="172"/>
      <c r="O799" s="172"/>
    </row>
    <row r="800" spans="1:36" x14ac:dyDescent="0.25">
      <c r="A800" s="270"/>
      <c r="B800" s="196"/>
      <c r="C800" s="196"/>
      <c r="D800" s="398"/>
      <c r="E800" s="325"/>
      <c r="F800" s="399"/>
      <c r="G800" s="400"/>
      <c r="H800" s="526"/>
      <c r="I800" s="172"/>
      <c r="J800" s="172"/>
      <c r="K800" s="172"/>
      <c r="L800" s="172"/>
      <c r="M800" s="172"/>
      <c r="N800" s="172"/>
      <c r="O800" s="172"/>
    </row>
    <row r="801" spans="1:54" ht="27" hidden="1" thickBot="1" x14ac:dyDescent="0.45">
      <c r="A801" s="473" t="str">
        <f>+Experiencia!B21</f>
        <v>007</v>
      </c>
      <c r="B801" s="410"/>
      <c r="C801" s="410"/>
      <c r="D801" s="410"/>
      <c r="E801" s="410"/>
      <c r="F801" s="410"/>
      <c r="G801" s="410"/>
      <c r="H801" s="531"/>
      <c r="I801" s="410"/>
      <c r="J801" s="410"/>
      <c r="K801" s="410"/>
      <c r="L801" s="410"/>
      <c r="M801" s="410"/>
      <c r="N801" s="410"/>
      <c r="O801" s="410"/>
      <c r="P801" s="411"/>
    </row>
    <row r="802" spans="1:54" s="163" customFormat="1" ht="15.75" hidden="1" thickBot="1" x14ac:dyDescent="0.3">
      <c r="A802" s="406" t="str">
        <f>+Experiencia!C21</f>
        <v xml:space="preserve">CONSORCIO FACEA UDENAR </v>
      </c>
      <c r="B802" s="396"/>
      <c r="C802" s="396"/>
      <c r="D802" s="396"/>
      <c r="E802" s="396"/>
      <c r="F802" s="396"/>
      <c r="G802" s="396"/>
      <c r="H802" s="524"/>
      <c r="I802" s="396"/>
      <c r="J802" s="396"/>
      <c r="K802" s="396"/>
      <c r="L802" s="396"/>
      <c r="M802" s="396"/>
      <c r="N802" s="396"/>
      <c r="O802" s="397"/>
      <c r="P802" s="170"/>
      <c r="U802" s="449"/>
      <c r="V802" s="449"/>
      <c r="W802" s="449"/>
    </row>
    <row r="803" spans="1:54" s="169" customFormat="1" ht="36.75" hidden="1" x14ac:dyDescent="0.25">
      <c r="A803" s="180" t="s">
        <v>2</v>
      </c>
      <c r="B803" s="182" t="s">
        <v>189</v>
      </c>
      <c r="C803" s="181" t="s">
        <v>35</v>
      </c>
      <c r="D803" s="182" t="s">
        <v>96</v>
      </c>
      <c r="E803" s="182" t="s">
        <v>165</v>
      </c>
      <c r="F803" s="182" t="s">
        <v>97</v>
      </c>
      <c r="G803" s="182" t="s">
        <v>5</v>
      </c>
      <c r="H803" s="514" t="s">
        <v>99</v>
      </c>
      <c r="I803" s="182" t="s">
        <v>203</v>
      </c>
      <c r="J803" s="182" t="s">
        <v>141</v>
      </c>
      <c r="K803" s="182" t="s">
        <v>223</v>
      </c>
      <c r="L803" s="182" t="s">
        <v>204</v>
      </c>
      <c r="M803" s="182" t="s">
        <v>140</v>
      </c>
      <c r="N803" s="182" t="s">
        <v>214</v>
      </c>
      <c r="O803" s="182" t="s">
        <v>100</v>
      </c>
      <c r="P803" s="182" t="s">
        <v>94</v>
      </c>
      <c r="Q803" s="171"/>
      <c r="U803" s="449"/>
      <c r="V803" s="449"/>
      <c r="W803" s="449"/>
    </row>
    <row r="804" spans="1:54" s="312" customFormat="1" ht="48.6" hidden="1" customHeight="1" x14ac:dyDescent="0.25">
      <c r="A804" s="305">
        <v>1</v>
      </c>
      <c r="B804" s="305">
        <v>198</v>
      </c>
      <c r="C804" s="305" t="s">
        <v>303</v>
      </c>
      <c r="D804" s="305" t="s">
        <v>304</v>
      </c>
      <c r="E804" s="305" t="s">
        <v>305</v>
      </c>
      <c r="F804" s="305" t="s">
        <v>306</v>
      </c>
      <c r="G804" s="305" t="s">
        <v>307</v>
      </c>
      <c r="H804" s="515">
        <v>599949839</v>
      </c>
      <c r="I804" s="313">
        <v>2014</v>
      </c>
      <c r="J804" s="306">
        <f>+H804/LOOKUP(I804,'TABLA SMMLV'!$B$2:$C$28)</f>
        <v>973.94454383116886</v>
      </c>
      <c r="K804" s="307">
        <v>1258</v>
      </c>
      <c r="L804" s="308">
        <v>0.4</v>
      </c>
      <c r="M804" s="308">
        <v>1</v>
      </c>
      <c r="N804" s="309">
        <f>+M804*L804*K804</f>
        <v>503.20000000000005</v>
      </c>
      <c r="O804" s="309">
        <f>+M804*L804*J804</f>
        <v>389.57781753246758</v>
      </c>
      <c r="P804" s="310"/>
      <c r="Q804" s="311"/>
      <c r="U804" s="453"/>
      <c r="V804" s="453"/>
      <c r="W804" s="453"/>
    </row>
    <row r="805" spans="1:54" s="312" customFormat="1" ht="54.6" hidden="1" customHeight="1" x14ac:dyDescent="0.25">
      <c r="A805" s="305">
        <v>2</v>
      </c>
      <c r="B805" s="305">
        <v>216</v>
      </c>
      <c r="C805" s="305">
        <v>2014001125</v>
      </c>
      <c r="D805" s="305" t="s">
        <v>311</v>
      </c>
      <c r="E805" s="305" t="s">
        <v>312</v>
      </c>
      <c r="F805" s="305" t="s">
        <v>309</v>
      </c>
      <c r="G805" s="305" t="s">
        <v>310</v>
      </c>
      <c r="H805" s="515">
        <v>513084342</v>
      </c>
      <c r="I805" s="313">
        <v>2015</v>
      </c>
      <c r="J805" s="306">
        <f>+H805/LOOKUP(I805,'TABLA SMMLV'!$B$2:$C$28)</f>
        <v>796.28205478389077</v>
      </c>
      <c r="K805" s="307">
        <v>426.16</v>
      </c>
      <c r="L805" s="308">
        <v>0.8</v>
      </c>
      <c r="M805" s="308">
        <v>1</v>
      </c>
      <c r="N805" s="309">
        <f>+M805*L805*K805</f>
        <v>340.92800000000005</v>
      </c>
      <c r="O805" s="309">
        <f>+M805*L805*J805</f>
        <v>637.02564382711262</v>
      </c>
      <c r="P805" s="310"/>
      <c r="Q805" s="311"/>
      <c r="U805" s="453"/>
      <c r="V805" s="453"/>
      <c r="W805" s="453"/>
    </row>
    <row r="806" spans="1:54" s="163" customFormat="1" ht="38.450000000000003" hidden="1" customHeight="1" x14ac:dyDescent="0.25">
      <c r="A806" s="183">
        <v>3</v>
      </c>
      <c r="B806" s="183">
        <v>221</v>
      </c>
      <c r="C806" s="183" t="s">
        <v>313</v>
      </c>
      <c r="D806" s="183" t="s">
        <v>314</v>
      </c>
      <c r="E806" s="183" t="s">
        <v>315</v>
      </c>
      <c r="F806" s="305" t="s">
        <v>316</v>
      </c>
      <c r="G806" s="186" t="s">
        <v>317</v>
      </c>
      <c r="H806" s="516">
        <v>7588713384</v>
      </c>
      <c r="I806" s="304">
        <v>2013</v>
      </c>
      <c r="J806" s="306">
        <f>+H806/LOOKUP(I806,'TABLA SMMLV'!$B$2:$C$28)</f>
        <v>12873.135511450382</v>
      </c>
      <c r="K806" s="305">
        <v>5143</v>
      </c>
      <c r="L806" s="308">
        <v>0.5</v>
      </c>
      <c r="M806" s="308">
        <v>1</v>
      </c>
      <c r="N806" s="309">
        <f>+M806*L806*K806</f>
        <v>2571.5</v>
      </c>
      <c r="O806" s="309">
        <f>+M806*L806*J806</f>
        <v>6436.5677557251911</v>
      </c>
      <c r="P806" s="360"/>
      <c r="Q806" s="315"/>
      <c r="R806" s="314"/>
      <c r="U806" s="449"/>
      <c r="V806" s="449"/>
      <c r="W806" s="449"/>
    </row>
    <row r="807" spans="1:54" s="312" customFormat="1" ht="45.6" hidden="1" customHeight="1" x14ac:dyDescent="0.25">
      <c r="A807" s="305">
        <v>4</v>
      </c>
      <c r="B807" s="183"/>
      <c r="C807" s="183"/>
      <c r="D807" s="183"/>
      <c r="E807" s="183"/>
      <c r="F807" s="305"/>
      <c r="G807" s="186"/>
      <c r="H807" s="516"/>
      <c r="I807" s="304"/>
      <c r="J807" s="306"/>
      <c r="K807" s="305"/>
      <c r="L807" s="308"/>
      <c r="M807" s="308"/>
      <c r="N807" s="309">
        <f>+M807*L807*K807</f>
        <v>0</v>
      </c>
      <c r="O807" s="309">
        <f>+M807*L807*J807</f>
        <v>0</v>
      </c>
      <c r="P807" s="310"/>
      <c r="Q807" s="311"/>
      <c r="U807" s="453"/>
      <c r="V807" s="453"/>
      <c r="W807" s="453"/>
    </row>
    <row r="808" spans="1:54" s="163" customFormat="1" hidden="1" x14ac:dyDescent="0.25">
      <c r="A808" s="183">
        <v>5</v>
      </c>
      <c r="B808" s="183"/>
      <c r="C808" s="183"/>
      <c r="D808" s="183"/>
      <c r="E808" s="183"/>
      <c r="F808" s="183"/>
      <c r="G808" s="186"/>
      <c r="H808" s="516"/>
      <c r="I808" s="304"/>
      <c r="J808" s="306"/>
      <c r="K808" s="186"/>
      <c r="L808" s="188"/>
      <c r="M808" s="188"/>
      <c r="N808" s="316">
        <v>0</v>
      </c>
      <c r="O808" s="309">
        <v>0</v>
      </c>
      <c r="P808" s="310"/>
      <c r="Q808" s="173"/>
      <c r="U808" s="449"/>
      <c r="V808" s="449"/>
      <c r="W808" s="449"/>
    </row>
    <row r="809" spans="1:54" s="163" customFormat="1" hidden="1" x14ac:dyDescent="0.25">
      <c r="A809" s="183"/>
      <c r="B809" s="183"/>
      <c r="C809" s="183"/>
      <c r="D809" s="183"/>
      <c r="E809" s="183"/>
      <c r="F809" s="183"/>
      <c r="G809" s="186"/>
      <c r="H809" s="516"/>
      <c r="I809" s="304"/>
      <c r="J809" s="186"/>
      <c r="K809" s="186"/>
      <c r="L809" s="188"/>
      <c r="M809" s="188"/>
      <c r="N809" s="188"/>
      <c r="O809" s="188"/>
      <c r="P809" s="185"/>
      <c r="Q809" s="173"/>
      <c r="U809" s="449"/>
      <c r="V809" s="449"/>
      <c r="W809" s="449"/>
    </row>
    <row r="810" spans="1:54" s="163" customFormat="1" ht="15.75" hidden="1" thickBot="1" x14ac:dyDescent="0.3">
      <c r="A810" s="183"/>
      <c r="B810" s="183"/>
      <c r="C810" s="183"/>
      <c r="D810" s="183"/>
      <c r="E810" s="183"/>
      <c r="F810" s="183"/>
      <c r="G810" s="186"/>
      <c r="H810" s="516"/>
      <c r="I810" s="187"/>
      <c r="J810" s="186"/>
      <c r="K810" s="186"/>
      <c r="L810" s="188"/>
      <c r="M810" s="188"/>
      <c r="N810" s="188"/>
      <c r="O810" s="188"/>
      <c r="P810" s="185"/>
      <c r="Q810" s="173"/>
      <c r="U810" s="449"/>
      <c r="V810" s="449"/>
      <c r="W810" s="449"/>
      <c r="AZ810" s="163">
        <v>14</v>
      </c>
    </row>
    <row r="811" spans="1:54" s="163" customFormat="1" ht="30.75" hidden="1" thickBot="1" x14ac:dyDescent="0.3">
      <c r="A811" s="189"/>
      <c r="B811" s="189"/>
      <c r="C811" s="189"/>
      <c r="D811" s="189"/>
      <c r="E811" s="189"/>
      <c r="F811" s="189"/>
      <c r="G811" s="458" t="s">
        <v>231</v>
      </c>
      <c r="H811" s="517"/>
      <c r="I811" s="190"/>
      <c r="J811" s="190"/>
      <c r="K811" s="190"/>
      <c r="L811" s="191"/>
      <c r="M811" s="191"/>
      <c r="N811" s="198">
        <f>SUM(N804:N810)</f>
        <v>3415.6280000000002</v>
      </c>
      <c r="O811" s="192"/>
      <c r="P811" s="193"/>
      <c r="Q811" s="173"/>
      <c r="U811" s="461" t="s">
        <v>246</v>
      </c>
      <c r="V811" s="449" t="s">
        <v>247</v>
      </c>
      <c r="W811" s="463" t="s">
        <v>248</v>
      </c>
      <c r="X811" s="461" t="s">
        <v>246</v>
      </c>
      <c r="Y811" s="449" t="s">
        <v>247</v>
      </c>
      <c r="Z811" s="463" t="s">
        <v>248</v>
      </c>
      <c r="AB811" s="461" t="s">
        <v>246</v>
      </c>
      <c r="AC811" s="449" t="s">
        <v>247</v>
      </c>
      <c r="AD811" s="463" t="s">
        <v>248</v>
      </c>
      <c r="AF811" s="461" t="s">
        <v>246</v>
      </c>
      <c r="AG811" s="449" t="s">
        <v>247</v>
      </c>
      <c r="AH811" s="463" t="s">
        <v>248</v>
      </c>
      <c r="AJ811" s="461" t="s">
        <v>246</v>
      </c>
      <c r="AK811" s="449" t="s">
        <v>247</v>
      </c>
      <c r="AL811" s="463" t="s">
        <v>248</v>
      </c>
      <c r="AN811" s="461" t="s">
        <v>246</v>
      </c>
      <c r="AO811" s="449" t="s">
        <v>247</v>
      </c>
      <c r="AP811" s="463" t="s">
        <v>248</v>
      </c>
      <c r="AR811" s="461" t="s">
        <v>246</v>
      </c>
      <c r="AS811" s="449" t="s">
        <v>247</v>
      </c>
      <c r="AT811" s="463" t="s">
        <v>248</v>
      </c>
      <c r="AV811" s="461" t="s">
        <v>246</v>
      </c>
      <c r="AW811" s="449" t="s">
        <v>247</v>
      </c>
      <c r="AX811" s="463" t="s">
        <v>248</v>
      </c>
      <c r="AZ811" s="461" t="s">
        <v>246</v>
      </c>
      <c r="BA811" s="449" t="s">
        <v>247</v>
      </c>
      <c r="BB811" s="463" t="s">
        <v>248</v>
      </c>
    </row>
    <row r="812" spans="1:54" s="163" customFormat="1" ht="15.75" hidden="1" customHeight="1" thickBot="1" x14ac:dyDescent="0.3">
      <c r="A812" s="189"/>
      <c r="B812" s="189"/>
      <c r="C812" s="189"/>
      <c r="D812" s="189"/>
      <c r="E812" s="189"/>
      <c r="F812" s="189"/>
      <c r="G812" s="458" t="s">
        <v>232</v>
      </c>
      <c r="H812" s="517"/>
      <c r="I812" s="190"/>
      <c r="J812" s="190"/>
      <c r="K812" s="190"/>
      <c r="L812" s="190"/>
      <c r="M812" s="190"/>
      <c r="N812" s="198"/>
      <c r="O812" s="194">
        <f>SUM(O804:O811)</f>
        <v>7463.1712170847713</v>
      </c>
      <c r="P812" s="189"/>
      <c r="Q812" s="173"/>
      <c r="U812" s="456">
        <v>40070</v>
      </c>
      <c r="V812" s="456">
        <v>40071</v>
      </c>
      <c r="W812" s="457">
        <f>+((V812-U812)+1)/30</f>
        <v>6.6666666666666666E-2</v>
      </c>
      <c r="X812" s="456">
        <v>40217</v>
      </c>
      <c r="Y812" s="456">
        <v>40218</v>
      </c>
      <c r="Z812" s="457">
        <f>+((Y812-X812))/30</f>
        <v>3.3333333333333333E-2</v>
      </c>
      <c r="AB812" s="456">
        <v>38824</v>
      </c>
      <c r="AC812" s="456">
        <v>38968</v>
      </c>
      <c r="AD812" s="457">
        <f>+((AC812-AB812)+1)/30</f>
        <v>4.833333333333333</v>
      </c>
      <c r="AF812" s="456">
        <v>40301</v>
      </c>
      <c r="AG812" s="456">
        <v>40309</v>
      </c>
      <c r="AH812" s="457">
        <f>+((AG812-AF812)+1)/30</f>
        <v>0.3</v>
      </c>
      <c r="AJ812" s="456">
        <v>40859</v>
      </c>
      <c r="AK812" s="456">
        <v>40860</v>
      </c>
      <c r="AL812" s="457">
        <f>+((AK812-AJ812)+0)/30</f>
        <v>3.3333333333333333E-2</v>
      </c>
      <c r="AN812" s="456">
        <v>42664</v>
      </c>
      <c r="AO812" s="456">
        <v>42714</v>
      </c>
      <c r="AP812" s="457">
        <f>+((AO812-AN812)+1)/30</f>
        <v>1.7</v>
      </c>
      <c r="AR812" s="456">
        <v>42132</v>
      </c>
      <c r="AS812" s="456">
        <v>42181</v>
      </c>
      <c r="AT812" s="457">
        <f>+((AS812-AR812)+1)/30</f>
        <v>1.6666666666666667</v>
      </c>
      <c r="AV812" s="456">
        <v>39762</v>
      </c>
      <c r="AW812" s="456">
        <v>39806</v>
      </c>
      <c r="AX812" s="457">
        <f>+((AW812-AV812)+1)/30</f>
        <v>1.5</v>
      </c>
      <c r="AZ812" s="456">
        <v>38873</v>
      </c>
      <c r="BA812" s="456">
        <v>38874</v>
      </c>
      <c r="BB812" s="457">
        <f>+((BA812-AZ812)+1)/30</f>
        <v>6.6666666666666666E-2</v>
      </c>
    </row>
    <row r="813" spans="1:54" ht="15.75" hidden="1" thickBot="1" x14ac:dyDescent="0.3">
      <c r="U813" s="448">
        <v>40126</v>
      </c>
      <c r="V813" s="448">
        <v>40365</v>
      </c>
      <c r="W813" s="457">
        <f>+((V813-U813)+1)/30</f>
        <v>8</v>
      </c>
      <c r="X813" s="466">
        <v>40322</v>
      </c>
      <c r="Y813" s="466">
        <v>40588</v>
      </c>
      <c r="Z813" s="457">
        <f>+((Y813-X813)+1)/30</f>
        <v>8.9</v>
      </c>
      <c r="AB813" s="466"/>
      <c r="AC813" s="466"/>
      <c r="AD813" s="457"/>
      <c r="AF813" s="466">
        <v>40365</v>
      </c>
      <c r="AG813" s="466">
        <v>40509</v>
      </c>
      <c r="AH813" s="457">
        <f>+((AG813-AF813)+1)/30</f>
        <v>4.833333333333333</v>
      </c>
      <c r="AJ813" s="466">
        <v>40935</v>
      </c>
      <c r="AK813" s="466">
        <v>40948</v>
      </c>
      <c r="AL813" s="457">
        <f>+((AK813-AJ813)+1)/30</f>
        <v>0.46666666666666667</v>
      </c>
      <c r="AN813" s="466">
        <v>42808</v>
      </c>
      <c r="AO813" s="466">
        <v>42818</v>
      </c>
      <c r="AP813" s="457">
        <f>+((AO813-AN813)+1)/30</f>
        <v>0.36666666666666664</v>
      </c>
      <c r="AR813" s="466">
        <v>42191</v>
      </c>
      <c r="AS813" s="466">
        <v>42281</v>
      </c>
      <c r="AT813" s="457">
        <f>+((AS813-AR813)+1)/30</f>
        <v>3.0333333333333332</v>
      </c>
      <c r="AV813" s="466"/>
      <c r="AW813" s="466"/>
      <c r="AX813" s="457">
        <f>+((AW813-AV813)+1)/30</f>
        <v>3.3333333333333333E-2</v>
      </c>
      <c r="AZ813" s="466">
        <v>38932</v>
      </c>
      <c r="BA813" s="466">
        <v>38940</v>
      </c>
      <c r="BB813" s="457">
        <f>+((BA813-AZ813)+1)/30</f>
        <v>0.3</v>
      </c>
    </row>
    <row r="814" spans="1:54" s="312" customFormat="1" ht="24.75" hidden="1" thickBot="1" x14ac:dyDescent="0.3">
      <c r="A814" s="498" t="s">
        <v>318</v>
      </c>
      <c r="B814" s="499"/>
      <c r="C814" s="499"/>
      <c r="D814" s="499"/>
      <c r="E814" s="500"/>
      <c r="F814" s="504" t="s">
        <v>361</v>
      </c>
      <c r="G814" s="501"/>
      <c r="H814" s="532"/>
      <c r="I814" s="502"/>
      <c r="J814" s="502"/>
      <c r="K814" s="502"/>
      <c r="L814" s="502"/>
      <c r="M814" s="502"/>
      <c r="N814" s="502"/>
      <c r="O814" s="502"/>
      <c r="P814" s="311"/>
      <c r="U814" s="454"/>
      <c r="V814" s="454"/>
      <c r="W814" s="457"/>
      <c r="X814" s="503">
        <v>40640</v>
      </c>
      <c r="Y814" s="503">
        <v>40684</v>
      </c>
      <c r="Z814" s="457">
        <f>+((Y814-X814)+1)/30</f>
        <v>1.5</v>
      </c>
      <c r="AB814" s="503"/>
      <c r="AC814" s="503"/>
      <c r="AD814" s="457"/>
      <c r="AF814" s="503"/>
      <c r="AG814" s="503"/>
      <c r="AH814" s="457"/>
      <c r="AJ814" s="503">
        <v>41039</v>
      </c>
      <c r="AK814" s="503">
        <v>41130</v>
      </c>
      <c r="AL814" s="457">
        <f t="shared" ref="AL814:AL815" si="17">+((AK814-AJ814)+1)/30</f>
        <v>3.0666666666666669</v>
      </c>
      <c r="AN814" s="503"/>
      <c r="AO814" s="503"/>
      <c r="AP814" s="457">
        <f t="shared" ref="AP814:AP815" si="18">+((AO814-AN814)+1)/30</f>
        <v>3.3333333333333333E-2</v>
      </c>
      <c r="AR814" s="503"/>
      <c r="AS814" s="503"/>
      <c r="AT814" s="457">
        <f t="shared" ref="AT814:AT815" si="19">+((AS814-AR814)+1)/30</f>
        <v>3.3333333333333333E-2</v>
      </c>
      <c r="AV814" s="503"/>
      <c r="AW814" s="503"/>
      <c r="AX814" s="457">
        <f t="shared" ref="AX814:AX815" si="20">+((AW814-AV814)+1)/30</f>
        <v>3.3333333333333333E-2</v>
      </c>
      <c r="AZ814" s="503">
        <v>38988</v>
      </c>
      <c r="BA814" s="503">
        <v>39340</v>
      </c>
      <c r="BB814" s="457">
        <f t="shared" ref="BB814:BB815" si="21">+((BA814-AZ814)+1)/30</f>
        <v>11.766666666666667</v>
      </c>
    </row>
    <row r="815" spans="1:54" s="163" customFormat="1" ht="15.75" hidden="1" thickBot="1" x14ac:dyDescent="0.3">
      <c r="A815" s="412" t="s">
        <v>143</v>
      </c>
      <c r="B815" s="413"/>
      <c r="C815" s="414"/>
      <c r="D815" s="415" t="s">
        <v>126</v>
      </c>
      <c r="E815" s="415" t="s">
        <v>144</v>
      </c>
      <c r="F815" s="268"/>
      <c r="G815" s="269"/>
      <c r="H815" s="518"/>
      <c r="I815" s="196"/>
      <c r="J815" s="196"/>
      <c r="K815" s="196"/>
      <c r="L815" s="196"/>
      <c r="M815" s="196"/>
      <c r="N815" s="196"/>
      <c r="O815" s="196"/>
      <c r="P815" s="173"/>
      <c r="U815" s="449"/>
      <c r="V815" s="464" t="s">
        <v>287</v>
      </c>
      <c r="W815" s="462">
        <f>SUM(W812:W814)</f>
        <v>8.0666666666666664</v>
      </c>
      <c r="Y815" s="464" t="s">
        <v>287</v>
      </c>
      <c r="Z815" s="462">
        <f>SUM(Z812:Z814)</f>
        <v>10.433333333333334</v>
      </c>
      <c r="AC815" s="464" t="s">
        <v>287</v>
      </c>
      <c r="AD815" s="462">
        <f>SUM(AD812:AD814)</f>
        <v>4.833333333333333</v>
      </c>
      <c r="AG815" s="464" t="s">
        <v>287</v>
      </c>
      <c r="AH815" s="462">
        <f>SUM(AH812:AH814)</f>
        <v>5.1333333333333329</v>
      </c>
      <c r="AJ815" s="490">
        <v>41236</v>
      </c>
      <c r="AK815" s="490">
        <v>41250</v>
      </c>
      <c r="AL815" s="457">
        <f t="shared" si="17"/>
        <v>0.5</v>
      </c>
      <c r="AN815" s="490"/>
      <c r="AO815" s="490"/>
      <c r="AP815" s="457">
        <f t="shared" si="18"/>
        <v>3.3333333333333333E-2</v>
      </c>
      <c r="AR815" s="490"/>
      <c r="AS815" s="490"/>
      <c r="AT815" s="457">
        <f t="shared" si="19"/>
        <v>3.3333333333333333E-2</v>
      </c>
      <c r="AV815" s="490"/>
      <c r="AW815" s="490"/>
      <c r="AX815" s="457">
        <f t="shared" si="20"/>
        <v>3.3333333333333333E-2</v>
      </c>
      <c r="AZ815" s="490"/>
      <c r="BA815" s="490"/>
      <c r="BB815" s="457">
        <f t="shared" si="21"/>
        <v>3.3333333333333333E-2</v>
      </c>
    </row>
    <row r="816" spans="1:54" s="163" customFormat="1" hidden="1" x14ac:dyDescent="0.25">
      <c r="A816" s="332" t="s">
        <v>187</v>
      </c>
      <c r="B816" s="333"/>
      <c r="C816" s="334"/>
      <c r="D816" s="335" t="s">
        <v>90</v>
      </c>
      <c r="E816" s="335">
        <v>234</v>
      </c>
      <c r="F816" s="268"/>
      <c r="G816" s="269"/>
      <c r="H816" s="518"/>
      <c r="I816" s="196"/>
      <c r="J816" s="196"/>
      <c r="K816" s="196"/>
      <c r="L816" s="196"/>
      <c r="M816" s="196"/>
      <c r="N816" s="196"/>
      <c r="O816" s="196"/>
      <c r="P816" s="173"/>
      <c r="U816" s="449"/>
      <c r="V816" s="449"/>
      <c r="W816" s="449"/>
      <c r="AK816" s="464" t="s">
        <v>287</v>
      </c>
      <c r="AL816" s="462">
        <f>SUM(AL812:AL815)</f>
        <v>4.0666666666666664</v>
      </c>
      <c r="AO816" s="464" t="s">
        <v>287</v>
      </c>
      <c r="AP816" s="462">
        <f>SUM(AP812:AP815)</f>
        <v>2.1333333333333329</v>
      </c>
      <c r="AS816" s="464" t="s">
        <v>287</v>
      </c>
      <c r="AT816" s="462">
        <f>SUM(AT812:AT815)</f>
        <v>4.7666666666666666</v>
      </c>
      <c r="AW816" s="464" t="s">
        <v>287</v>
      </c>
      <c r="AX816" s="462">
        <f>SUM(AX812:AX815)</f>
        <v>1.6000000000000003</v>
      </c>
      <c r="BA816" s="464" t="s">
        <v>287</v>
      </c>
      <c r="BB816" s="462">
        <f>SUM(BB812:BB815)</f>
        <v>12.166666666666668</v>
      </c>
    </row>
    <row r="817" spans="1:48" s="163" customFormat="1" hidden="1" x14ac:dyDescent="0.25">
      <c r="A817" s="326" t="s">
        <v>188</v>
      </c>
      <c r="B817" s="327"/>
      <c r="C817" s="328"/>
      <c r="D817" s="320" t="s">
        <v>90</v>
      </c>
      <c r="E817" s="320">
        <v>235</v>
      </c>
      <c r="F817" s="268"/>
      <c r="G817" s="269"/>
      <c r="H817" s="518"/>
      <c r="I817" s="196"/>
      <c r="J817" s="196"/>
      <c r="K817" s="196"/>
      <c r="L817" s="196"/>
      <c r="M817" s="196"/>
      <c r="N817" s="196"/>
      <c r="O817" s="196"/>
      <c r="P817" s="173"/>
      <c r="U817" s="448">
        <v>40134</v>
      </c>
      <c r="V817" s="448">
        <v>40226</v>
      </c>
      <c r="W817" s="449"/>
    </row>
    <row r="818" spans="1:48" s="163" customFormat="1" ht="15.75" hidden="1" thickBot="1" x14ac:dyDescent="0.3">
      <c r="A818" s="329" t="s">
        <v>142</v>
      </c>
      <c r="B818" s="330"/>
      <c r="C818" s="331"/>
      <c r="D818" s="321" t="s">
        <v>90</v>
      </c>
      <c r="E818" s="321">
        <v>236</v>
      </c>
      <c r="F818" s="268"/>
      <c r="G818" s="269"/>
      <c r="H818" s="518"/>
      <c r="I818" s="196"/>
      <c r="J818" s="196"/>
      <c r="K818" s="196"/>
      <c r="L818" s="196"/>
      <c r="M818" s="196"/>
      <c r="N818" s="196"/>
      <c r="O818" s="196"/>
      <c r="P818" s="173"/>
      <c r="U818" s="449"/>
      <c r="V818" s="449"/>
      <c r="W818" s="449"/>
    </row>
    <row r="819" spans="1:48" s="163" customFormat="1" hidden="1" x14ac:dyDescent="0.25">
      <c r="A819" s="322"/>
      <c r="B819" s="323"/>
      <c r="C819" s="324"/>
      <c r="D819" s="325"/>
      <c r="E819" s="325"/>
      <c r="F819" s="268"/>
      <c r="G819" s="269"/>
      <c r="H819" s="518"/>
      <c r="I819" s="196"/>
      <c r="J819" s="196"/>
      <c r="K819" s="196"/>
      <c r="L819" s="196"/>
      <c r="M819" s="196"/>
      <c r="N819" s="196"/>
      <c r="O819" s="196"/>
      <c r="P819" s="173"/>
      <c r="U819" s="448">
        <v>40301</v>
      </c>
      <c r="V819" s="448">
        <v>40309</v>
      </c>
      <c r="W819" s="449"/>
    </row>
    <row r="820" spans="1:48" s="163" customFormat="1" ht="48.75" hidden="1" x14ac:dyDescent="0.25">
      <c r="A820" s="416" t="s">
        <v>206</v>
      </c>
      <c r="B820" s="416" t="s">
        <v>35</v>
      </c>
      <c r="C820" s="416" t="s">
        <v>344</v>
      </c>
      <c r="D820" s="416" t="s">
        <v>207</v>
      </c>
      <c r="E820" s="416" t="s">
        <v>238</v>
      </c>
      <c r="F820" s="416" t="s">
        <v>239</v>
      </c>
      <c r="G820" s="416" t="s">
        <v>240</v>
      </c>
      <c r="H820" s="533" t="s">
        <v>241</v>
      </c>
      <c r="I820" s="417" t="s">
        <v>5</v>
      </c>
      <c r="J820" s="417" t="s">
        <v>145</v>
      </c>
      <c r="K820" s="417" t="s">
        <v>190</v>
      </c>
      <c r="L820" s="417" t="s">
        <v>147</v>
      </c>
      <c r="M820" s="417" t="s">
        <v>129</v>
      </c>
      <c r="N820" s="417" t="s">
        <v>242</v>
      </c>
      <c r="O820" s="417" t="s">
        <v>208</v>
      </c>
      <c r="P820" s="417" t="s">
        <v>245</v>
      </c>
      <c r="Q820" s="417" t="s">
        <v>148</v>
      </c>
      <c r="R820" s="417" t="s">
        <v>192</v>
      </c>
      <c r="S820" s="417"/>
      <c r="T820" s="173"/>
      <c r="U820" s="448">
        <v>40365</v>
      </c>
      <c r="V820" s="448">
        <v>40509</v>
      </c>
      <c r="X820" s="449"/>
    </row>
    <row r="821" spans="1:48" s="312" customFormat="1" ht="120" hidden="1" x14ac:dyDescent="0.25">
      <c r="A821" s="491">
        <v>1</v>
      </c>
      <c r="B821" s="338" t="s">
        <v>319</v>
      </c>
      <c r="C821" s="338">
        <v>237</v>
      </c>
      <c r="D821" s="338" t="s">
        <v>90</v>
      </c>
      <c r="E821" s="338" t="s">
        <v>320</v>
      </c>
      <c r="F821" s="338" t="s">
        <v>98</v>
      </c>
      <c r="G821" s="338" t="s">
        <v>321</v>
      </c>
      <c r="H821" s="520" t="s">
        <v>322</v>
      </c>
      <c r="I821" s="339" t="s">
        <v>323</v>
      </c>
      <c r="J821" s="339">
        <v>40070</v>
      </c>
      <c r="K821" s="339">
        <v>40365</v>
      </c>
      <c r="L821" s="386">
        <f t="shared" ref="L821:L822" si="22">+(K821-J821)/30</f>
        <v>9.8333333333333339</v>
      </c>
      <c r="M821" s="338">
        <v>6</v>
      </c>
      <c r="N821" s="338">
        <v>239</v>
      </c>
      <c r="O821" s="338" t="s">
        <v>98</v>
      </c>
      <c r="P821" s="338">
        <v>243</v>
      </c>
      <c r="Q821" s="338">
        <v>6</v>
      </c>
      <c r="R821" s="338"/>
      <c r="S821" s="311"/>
      <c r="U821" s="454"/>
      <c r="V821" s="454"/>
      <c r="W821" s="453"/>
      <c r="X821" s="340"/>
      <c r="Y821" s="340"/>
      <c r="Z821" s="340"/>
    </row>
    <row r="822" spans="1:48" s="312" customFormat="1" ht="105" hidden="1" x14ac:dyDescent="0.25">
      <c r="A822" s="491">
        <v>2</v>
      </c>
      <c r="B822" s="338" t="s">
        <v>324</v>
      </c>
      <c r="C822" s="338">
        <v>247</v>
      </c>
      <c r="D822" s="338" t="s">
        <v>90</v>
      </c>
      <c r="E822" s="338" t="s">
        <v>320</v>
      </c>
      <c r="F822" s="338" t="s">
        <v>98</v>
      </c>
      <c r="G822" s="338" t="s">
        <v>325</v>
      </c>
      <c r="H822" s="520" t="s">
        <v>326</v>
      </c>
      <c r="I822" s="339" t="s">
        <v>327</v>
      </c>
      <c r="J822" s="339">
        <v>40217</v>
      </c>
      <c r="K822" s="339">
        <v>40654</v>
      </c>
      <c r="L822" s="386">
        <f t="shared" si="22"/>
        <v>14.566666666666666</v>
      </c>
      <c r="M822" s="338">
        <v>5</v>
      </c>
      <c r="N822" s="338">
        <v>249</v>
      </c>
      <c r="O822" s="338" t="s">
        <v>98</v>
      </c>
      <c r="P822" s="338">
        <v>254</v>
      </c>
      <c r="Q822" s="338">
        <v>5</v>
      </c>
      <c r="R822" s="338"/>
      <c r="S822" s="311"/>
      <c r="U822" s="454"/>
      <c r="V822" s="454"/>
      <c r="W822" s="453"/>
      <c r="X822" s="340"/>
      <c r="Y822" s="489"/>
      <c r="Z822" s="340"/>
      <c r="AU822" s="312">
        <v>41856</v>
      </c>
      <c r="AV822" s="312">
        <f>+AU822-AT822</f>
        <v>41856</v>
      </c>
    </row>
    <row r="823" spans="1:48" s="312" customFormat="1" ht="90" hidden="1" x14ac:dyDescent="0.25">
      <c r="A823" s="338">
        <v>3</v>
      </c>
      <c r="B823" s="338" t="s">
        <v>319</v>
      </c>
      <c r="C823" s="338">
        <v>257</v>
      </c>
      <c r="D823" s="338" t="s">
        <v>90</v>
      </c>
      <c r="E823" s="338" t="s">
        <v>320</v>
      </c>
      <c r="F823" s="338" t="s">
        <v>98</v>
      </c>
      <c r="G823" s="338" t="s">
        <v>328</v>
      </c>
      <c r="H823" s="520" t="s">
        <v>329</v>
      </c>
      <c r="I823" s="339" t="s">
        <v>330</v>
      </c>
      <c r="J823" s="339">
        <v>38824</v>
      </c>
      <c r="K823" s="339">
        <v>38968</v>
      </c>
      <c r="L823" s="386">
        <f>+((K823-J823)+1)/30</f>
        <v>4.833333333333333</v>
      </c>
      <c r="M823" s="460">
        <v>5</v>
      </c>
      <c r="N823" s="338">
        <v>259</v>
      </c>
      <c r="O823" s="338" t="s">
        <v>98</v>
      </c>
      <c r="P823" s="338">
        <v>267</v>
      </c>
      <c r="Q823" s="386">
        <v>4.83</v>
      </c>
      <c r="R823" s="338"/>
      <c r="S823" s="311"/>
      <c r="U823" s="454"/>
      <c r="V823" s="454"/>
      <c r="W823" s="453"/>
      <c r="X823" s="340"/>
      <c r="Y823" s="340"/>
      <c r="Z823" s="340"/>
      <c r="AV823" s="312">
        <f t="shared" ref="AV823" si="23">+AU823-AT823</f>
        <v>0</v>
      </c>
    </row>
    <row r="824" spans="1:48" s="312" customFormat="1" ht="60" hidden="1" x14ac:dyDescent="0.25">
      <c r="A824" s="491">
        <v>4</v>
      </c>
      <c r="B824" s="338" t="s">
        <v>319</v>
      </c>
      <c r="C824" s="338">
        <v>264</v>
      </c>
      <c r="D824" s="338" t="s">
        <v>90</v>
      </c>
      <c r="E824" s="338" t="s">
        <v>320</v>
      </c>
      <c r="F824" s="338" t="s">
        <v>98</v>
      </c>
      <c r="G824" s="338" t="s">
        <v>331</v>
      </c>
      <c r="H824" s="520" t="s">
        <v>332</v>
      </c>
      <c r="I824" s="339" t="s">
        <v>333</v>
      </c>
      <c r="J824" s="339">
        <v>40301</v>
      </c>
      <c r="K824" s="339">
        <v>40518</v>
      </c>
      <c r="L824" s="386">
        <f t="shared" ref="L824:L826" si="24">+((K824-J824)+1)/30</f>
        <v>7.2666666666666666</v>
      </c>
      <c r="M824" s="338">
        <v>5</v>
      </c>
      <c r="N824" s="338">
        <v>270</v>
      </c>
      <c r="O824" s="338" t="s">
        <v>98</v>
      </c>
      <c r="P824" s="338">
        <v>275</v>
      </c>
      <c r="Q824" s="338">
        <v>5</v>
      </c>
      <c r="R824" s="338"/>
      <c r="S824" s="311"/>
      <c r="U824" s="454"/>
      <c r="V824" s="454"/>
      <c r="W824" s="453"/>
      <c r="X824" s="340"/>
      <c r="Y824" s="340"/>
      <c r="Z824" s="340"/>
    </row>
    <row r="825" spans="1:48" s="312" customFormat="1" ht="120" hidden="1" x14ac:dyDescent="0.25">
      <c r="A825" s="338">
        <v>5</v>
      </c>
      <c r="B825" s="338" t="s">
        <v>334</v>
      </c>
      <c r="C825" s="338">
        <v>281</v>
      </c>
      <c r="D825" s="338" t="s">
        <v>90</v>
      </c>
      <c r="E825" s="338" t="s">
        <v>320</v>
      </c>
      <c r="F825" s="338" t="s">
        <v>98</v>
      </c>
      <c r="G825" s="338" t="s">
        <v>335</v>
      </c>
      <c r="H825" s="520" t="s">
        <v>326</v>
      </c>
      <c r="I825" s="339" t="s">
        <v>336</v>
      </c>
      <c r="J825" s="339">
        <v>40859</v>
      </c>
      <c r="K825" s="339">
        <v>41250</v>
      </c>
      <c r="L825" s="386">
        <f t="shared" si="24"/>
        <v>13.066666666666666</v>
      </c>
      <c r="M825" s="338">
        <v>4</v>
      </c>
      <c r="N825" s="338">
        <v>285</v>
      </c>
      <c r="O825" s="338" t="s">
        <v>98</v>
      </c>
      <c r="P825" s="338">
        <v>294</v>
      </c>
      <c r="Q825" s="338">
        <v>4</v>
      </c>
      <c r="R825" s="338"/>
      <c r="S825" s="311"/>
      <c r="U825" s="454"/>
      <c r="V825" s="454"/>
      <c r="W825" s="453"/>
      <c r="X825" s="340"/>
      <c r="Y825" s="340"/>
      <c r="Z825" s="340"/>
    </row>
    <row r="826" spans="1:48" s="312" customFormat="1" ht="135" hidden="1" x14ac:dyDescent="0.25">
      <c r="A826" s="338">
        <v>6</v>
      </c>
      <c r="B826" s="338" t="s">
        <v>337</v>
      </c>
      <c r="C826" s="338">
        <v>297</v>
      </c>
      <c r="D826" s="338" t="s">
        <v>90</v>
      </c>
      <c r="E826" s="338" t="s">
        <v>98</v>
      </c>
      <c r="F826" s="338" t="s">
        <v>320</v>
      </c>
      <c r="G826" s="338" t="s">
        <v>342</v>
      </c>
      <c r="H826" s="520" t="s">
        <v>308</v>
      </c>
      <c r="I826" s="339" t="s">
        <v>338</v>
      </c>
      <c r="J826" s="339">
        <v>42664</v>
      </c>
      <c r="K826" s="339">
        <v>42818</v>
      </c>
      <c r="L826" s="386">
        <f t="shared" si="24"/>
        <v>5.166666666666667</v>
      </c>
      <c r="M826" s="338">
        <v>2</v>
      </c>
      <c r="N826" s="338">
        <v>304</v>
      </c>
      <c r="O826" s="338" t="s">
        <v>98</v>
      </c>
      <c r="P826" s="338">
        <v>302</v>
      </c>
      <c r="Q826" s="491">
        <v>2</v>
      </c>
      <c r="R826" s="338"/>
      <c r="S826" s="311"/>
      <c r="U826" s="454"/>
      <c r="V826" s="454"/>
      <c r="W826" s="453"/>
      <c r="X826" s="340"/>
      <c r="Y826" s="340"/>
      <c r="Z826" s="340"/>
      <c r="AV826" s="312">
        <f>SUM(AV822:AV825)+COUNT(AV822:AV825)</f>
        <v>41858</v>
      </c>
    </row>
    <row r="827" spans="1:48" s="312" customFormat="1" ht="135" hidden="1" x14ac:dyDescent="0.25">
      <c r="A827" s="338">
        <v>7</v>
      </c>
      <c r="B827" s="338">
        <v>2014001125</v>
      </c>
      <c r="C827" s="338">
        <v>327</v>
      </c>
      <c r="D827" s="338" t="s">
        <v>90</v>
      </c>
      <c r="E827" s="338" t="s">
        <v>98</v>
      </c>
      <c r="F827" s="338" t="s">
        <v>320</v>
      </c>
      <c r="G827" s="338" t="s">
        <v>343</v>
      </c>
      <c r="H827" s="520" t="s">
        <v>311</v>
      </c>
      <c r="I827" s="339" t="s">
        <v>339</v>
      </c>
      <c r="J827" s="339">
        <v>42132</v>
      </c>
      <c r="K827" s="339">
        <v>42281</v>
      </c>
      <c r="L827" s="386">
        <f t="shared" ref="L827:L835" si="25">+((K827-J827)+1)/30</f>
        <v>5</v>
      </c>
      <c r="M827" s="338">
        <v>4</v>
      </c>
      <c r="N827" s="338">
        <v>321</v>
      </c>
      <c r="O827" s="338" t="s">
        <v>98</v>
      </c>
      <c r="P827" s="338">
        <v>316</v>
      </c>
      <c r="Q827" s="491">
        <v>4</v>
      </c>
      <c r="R827" s="338"/>
      <c r="S827" s="311"/>
      <c r="U827" s="454"/>
      <c r="V827" s="454"/>
      <c r="W827" s="453"/>
      <c r="X827" s="340"/>
      <c r="Y827" s="340"/>
      <c r="Z827" s="340"/>
      <c r="AV827" s="312">
        <f>+AV826/30</f>
        <v>1395.2666666666667</v>
      </c>
    </row>
    <row r="828" spans="1:48" s="312" customFormat="1" ht="60" hidden="1" x14ac:dyDescent="0.25">
      <c r="A828" s="338">
        <v>8</v>
      </c>
      <c r="B828" s="338" t="s">
        <v>319</v>
      </c>
      <c r="C828" s="338">
        <v>328</v>
      </c>
      <c r="D828" s="338" t="s">
        <v>90</v>
      </c>
      <c r="E828" s="338" t="s">
        <v>98</v>
      </c>
      <c r="F828" s="338" t="s">
        <v>320</v>
      </c>
      <c r="G828" s="338" t="s">
        <v>335</v>
      </c>
      <c r="H828" s="520" t="s">
        <v>340</v>
      </c>
      <c r="I828" s="339" t="s">
        <v>341</v>
      </c>
      <c r="J828" s="339">
        <v>39762</v>
      </c>
      <c r="K828" s="339">
        <v>39806</v>
      </c>
      <c r="L828" s="386">
        <f t="shared" si="25"/>
        <v>1.5</v>
      </c>
      <c r="M828" s="338">
        <v>1.5</v>
      </c>
      <c r="N828" s="338">
        <v>331</v>
      </c>
      <c r="O828" s="338" t="s">
        <v>98</v>
      </c>
      <c r="P828" s="338">
        <v>329</v>
      </c>
      <c r="Q828" s="491">
        <v>1.5</v>
      </c>
      <c r="R828" s="338"/>
      <c r="S828" s="311"/>
      <c r="U828" s="454"/>
      <c r="V828" s="454"/>
      <c r="W828" s="453"/>
      <c r="X828" s="340"/>
      <c r="Y828" s="340"/>
      <c r="Z828" s="340"/>
    </row>
    <row r="829" spans="1:48" s="312" customFormat="1" ht="90" hidden="1" x14ac:dyDescent="0.25">
      <c r="A829" s="338">
        <v>9</v>
      </c>
      <c r="B829" s="338" t="s">
        <v>319</v>
      </c>
      <c r="C829" s="338">
        <v>339</v>
      </c>
      <c r="D829" s="338" t="s">
        <v>90</v>
      </c>
      <c r="E829" s="338" t="s">
        <v>98</v>
      </c>
      <c r="F829" s="338" t="s">
        <v>320</v>
      </c>
      <c r="G829" s="338" t="s">
        <v>335</v>
      </c>
      <c r="H829" s="520" t="s">
        <v>340</v>
      </c>
      <c r="I829" s="339" t="s">
        <v>346</v>
      </c>
      <c r="J829" s="339">
        <v>39939</v>
      </c>
      <c r="K829" s="339">
        <v>40000</v>
      </c>
      <c r="L829" s="386">
        <f t="shared" si="25"/>
        <v>2.0666666666666669</v>
      </c>
      <c r="M829" s="338">
        <v>2</v>
      </c>
      <c r="N829" s="338">
        <v>342</v>
      </c>
      <c r="O829" s="338" t="s">
        <v>98</v>
      </c>
      <c r="P829" s="338">
        <v>340</v>
      </c>
      <c r="Q829" s="491">
        <v>2</v>
      </c>
      <c r="R829" s="338"/>
      <c r="S829" s="311"/>
      <c r="U829" s="454"/>
      <c r="V829" s="454"/>
      <c r="W829" s="493"/>
    </row>
    <row r="830" spans="1:48" s="312" customFormat="1" ht="90" hidden="1" x14ac:dyDescent="0.25">
      <c r="A830" s="491">
        <v>10</v>
      </c>
      <c r="B830" s="338" t="s">
        <v>319</v>
      </c>
      <c r="C830" s="338">
        <v>348</v>
      </c>
      <c r="D830" s="338" t="s">
        <v>90</v>
      </c>
      <c r="E830" s="338" t="s">
        <v>98</v>
      </c>
      <c r="F830" s="338" t="s">
        <v>320</v>
      </c>
      <c r="G830" s="338" t="s">
        <v>335</v>
      </c>
      <c r="H830" s="520" t="s">
        <v>340</v>
      </c>
      <c r="I830" s="339" t="s">
        <v>345</v>
      </c>
      <c r="J830" s="339">
        <v>40134</v>
      </c>
      <c r="K830" s="339">
        <v>40226</v>
      </c>
      <c r="L830" s="386">
        <f t="shared" si="25"/>
        <v>3.1</v>
      </c>
      <c r="M830" s="338">
        <v>3</v>
      </c>
      <c r="N830" s="338">
        <v>352</v>
      </c>
      <c r="O830" s="338" t="s">
        <v>98</v>
      </c>
      <c r="P830" s="338">
        <v>349</v>
      </c>
      <c r="Q830" s="491">
        <v>0</v>
      </c>
      <c r="R830" s="338" t="s">
        <v>347</v>
      </c>
      <c r="S830" s="311"/>
      <c r="U830" s="454"/>
      <c r="V830" s="454"/>
      <c r="W830" s="493"/>
    </row>
    <row r="831" spans="1:48" s="312" customFormat="1" ht="135" hidden="1" x14ac:dyDescent="0.25">
      <c r="A831" s="338">
        <v>12</v>
      </c>
      <c r="B831" s="338" t="s">
        <v>334</v>
      </c>
      <c r="C831" s="338">
        <v>357</v>
      </c>
      <c r="D831" s="338" t="s">
        <v>90</v>
      </c>
      <c r="E831" s="338" t="s">
        <v>98</v>
      </c>
      <c r="F831" s="338" t="s">
        <v>320</v>
      </c>
      <c r="G831" s="338" t="s">
        <v>335</v>
      </c>
      <c r="H831" s="520" t="s">
        <v>340</v>
      </c>
      <c r="I831" s="339" t="s">
        <v>348</v>
      </c>
      <c r="J831" s="339">
        <v>40987</v>
      </c>
      <c r="K831" s="339">
        <v>41079</v>
      </c>
      <c r="L831" s="386">
        <f t="shared" si="25"/>
        <v>3.1</v>
      </c>
      <c r="M831" s="338">
        <v>4</v>
      </c>
      <c r="N831" s="338">
        <v>358</v>
      </c>
      <c r="O831" s="338" t="s">
        <v>98</v>
      </c>
      <c r="P831" s="338">
        <v>372</v>
      </c>
      <c r="Q831" s="491">
        <v>3.1</v>
      </c>
      <c r="R831" s="338"/>
      <c r="S831" s="311"/>
      <c r="U831" s="454"/>
      <c r="V831" s="454"/>
      <c r="W831" s="493"/>
    </row>
    <row r="832" spans="1:48" s="312" customFormat="1" ht="105" hidden="1" x14ac:dyDescent="0.25">
      <c r="A832" s="491">
        <v>13</v>
      </c>
      <c r="B832" s="338" t="s">
        <v>349</v>
      </c>
      <c r="C832" s="338">
        <v>374</v>
      </c>
      <c r="D832" s="338" t="s">
        <v>90</v>
      </c>
      <c r="E832" s="338" t="s">
        <v>98</v>
      </c>
      <c r="F832" s="338" t="s">
        <v>320</v>
      </c>
      <c r="G832" s="338" t="s">
        <v>350</v>
      </c>
      <c r="H832" s="520" t="s">
        <v>340</v>
      </c>
      <c r="I832" s="339" t="s">
        <v>351</v>
      </c>
      <c r="J832" s="339">
        <v>40287</v>
      </c>
      <c r="K832" s="339">
        <v>40494</v>
      </c>
      <c r="L832" s="386">
        <f t="shared" si="25"/>
        <v>6.9333333333333336</v>
      </c>
      <c r="M832" s="338">
        <v>5</v>
      </c>
      <c r="N832" s="338">
        <v>379</v>
      </c>
      <c r="O832" s="338" t="s">
        <v>98</v>
      </c>
      <c r="P832" s="338">
        <v>375</v>
      </c>
      <c r="Q832" s="491">
        <v>5</v>
      </c>
      <c r="R832" s="338"/>
      <c r="S832" s="311"/>
      <c r="U832" s="454"/>
      <c r="V832" s="454"/>
      <c r="W832" s="493"/>
    </row>
    <row r="833" spans="1:23" s="312" customFormat="1" ht="60" hidden="1" x14ac:dyDescent="0.25">
      <c r="A833" s="338">
        <v>14</v>
      </c>
      <c r="B833" s="338" t="s">
        <v>319</v>
      </c>
      <c r="C833" s="338">
        <v>385</v>
      </c>
      <c r="D833" s="338" t="s">
        <v>90</v>
      </c>
      <c r="E833" s="338" t="s">
        <v>98</v>
      </c>
      <c r="F833" s="338" t="s">
        <v>320</v>
      </c>
      <c r="G833" s="338" t="s">
        <v>354</v>
      </c>
      <c r="H833" s="520" t="s">
        <v>352</v>
      </c>
      <c r="I833" s="339" t="s">
        <v>353</v>
      </c>
      <c r="J833" s="339">
        <v>38873</v>
      </c>
      <c r="K833" s="339">
        <v>39340</v>
      </c>
      <c r="L833" s="386">
        <f t="shared" si="25"/>
        <v>15.6</v>
      </c>
      <c r="M833" s="338">
        <v>5</v>
      </c>
      <c r="N833" s="338">
        <v>386</v>
      </c>
      <c r="O833" s="338" t="s">
        <v>98</v>
      </c>
      <c r="P833" s="338">
        <v>395</v>
      </c>
      <c r="Q833" s="491">
        <v>5</v>
      </c>
      <c r="R833" s="338"/>
      <c r="S833" s="311"/>
      <c r="U833" s="454"/>
      <c r="V833" s="454"/>
      <c r="W833" s="493"/>
    </row>
    <row r="834" spans="1:23" s="312" customFormat="1" ht="90" hidden="1" x14ac:dyDescent="0.25">
      <c r="A834" s="338">
        <v>15</v>
      </c>
      <c r="B834" s="338">
        <v>2014000525</v>
      </c>
      <c r="C834" s="338">
        <v>406</v>
      </c>
      <c r="D834" s="338" t="s">
        <v>90</v>
      </c>
      <c r="E834" s="338" t="s">
        <v>98</v>
      </c>
      <c r="F834" s="338" t="s">
        <v>320</v>
      </c>
      <c r="G834" s="338" t="s">
        <v>343</v>
      </c>
      <c r="H834" s="520" t="s">
        <v>355</v>
      </c>
      <c r="I834" s="339" t="s">
        <v>356</v>
      </c>
      <c r="J834" s="339">
        <v>41866</v>
      </c>
      <c r="K834" s="339">
        <v>41993</v>
      </c>
      <c r="L834" s="386">
        <f t="shared" si="25"/>
        <v>4.2666666666666666</v>
      </c>
      <c r="M834" s="338">
        <v>3.5</v>
      </c>
      <c r="N834" s="338">
        <v>407</v>
      </c>
      <c r="O834" s="338" t="s">
        <v>98</v>
      </c>
      <c r="P834" s="338">
        <v>423</v>
      </c>
      <c r="Q834" s="491">
        <v>3.5</v>
      </c>
      <c r="R834" s="338"/>
      <c r="S834" s="311"/>
      <c r="U834" s="454"/>
      <c r="V834" s="454"/>
      <c r="W834" s="493"/>
    </row>
    <row r="835" spans="1:23" s="312" customFormat="1" ht="90" hidden="1" x14ac:dyDescent="0.25">
      <c r="A835" s="338">
        <v>16</v>
      </c>
      <c r="B835" s="338" t="s">
        <v>357</v>
      </c>
      <c r="C835" s="338">
        <v>427</v>
      </c>
      <c r="D835" s="338" t="s">
        <v>90</v>
      </c>
      <c r="E835" s="338" t="s">
        <v>98</v>
      </c>
      <c r="F835" s="338" t="s">
        <v>320</v>
      </c>
      <c r="G835" s="338" t="s">
        <v>358</v>
      </c>
      <c r="H835" s="520" t="s">
        <v>359</v>
      </c>
      <c r="I835" s="339" t="s">
        <v>360</v>
      </c>
      <c r="J835" s="339">
        <v>43235</v>
      </c>
      <c r="K835" s="339">
        <v>43357</v>
      </c>
      <c r="L835" s="386">
        <f t="shared" si="25"/>
        <v>4.0999999999999996</v>
      </c>
      <c r="M835" s="338">
        <v>4</v>
      </c>
      <c r="N835" s="338">
        <v>428</v>
      </c>
      <c r="O835" s="338" t="s">
        <v>98</v>
      </c>
      <c r="P835" s="338">
        <v>443</v>
      </c>
      <c r="Q835" s="491">
        <v>4</v>
      </c>
      <c r="R835" s="338"/>
      <c r="S835" s="311"/>
      <c r="U835" s="454"/>
      <c r="V835" s="454"/>
      <c r="W835" s="493"/>
    </row>
    <row r="836" spans="1:23" s="312" customFormat="1" hidden="1" x14ac:dyDescent="0.25">
      <c r="A836" s="338">
        <v>17</v>
      </c>
      <c r="B836" s="338"/>
      <c r="C836" s="338"/>
      <c r="D836" s="338"/>
      <c r="E836" s="338"/>
      <c r="F836" s="338"/>
      <c r="G836" s="338"/>
      <c r="H836" s="520"/>
      <c r="I836" s="339"/>
      <c r="J836" s="339"/>
      <c r="K836" s="339"/>
      <c r="L836" s="386"/>
      <c r="M836" s="338"/>
      <c r="N836" s="338"/>
      <c r="O836" s="338"/>
      <c r="P836" s="338"/>
      <c r="Q836" s="491"/>
      <c r="R836" s="338"/>
      <c r="S836" s="311"/>
      <c r="U836" s="454"/>
      <c r="V836" s="454"/>
      <c r="W836" s="493"/>
    </row>
    <row r="837" spans="1:23" s="312" customFormat="1" hidden="1" x14ac:dyDescent="0.25">
      <c r="A837" s="338"/>
      <c r="B837" s="338"/>
      <c r="C837" s="338"/>
      <c r="D837" s="338"/>
      <c r="E837" s="338"/>
      <c r="F837" s="338"/>
      <c r="G837" s="338"/>
      <c r="H837" s="520"/>
      <c r="I837" s="339"/>
      <c r="J837" s="339"/>
      <c r="K837" s="339"/>
      <c r="L837" s="386"/>
      <c r="M837" s="338"/>
      <c r="N837" s="338"/>
      <c r="O837" s="338"/>
      <c r="P837" s="338"/>
      <c r="Q837" s="491"/>
      <c r="R837" s="338"/>
      <c r="S837" s="311"/>
      <c r="U837" s="454"/>
      <c r="V837" s="454"/>
      <c r="W837" s="493"/>
    </row>
    <row r="838" spans="1:23" s="163" customFormat="1" hidden="1" x14ac:dyDescent="0.25">
      <c r="A838" s="272"/>
      <c r="B838" s="272"/>
      <c r="C838" s="272"/>
      <c r="D838" s="272"/>
      <c r="E838" s="272"/>
      <c r="F838" s="272"/>
      <c r="G838" s="272"/>
      <c r="H838" s="521"/>
      <c r="I838" s="272"/>
      <c r="J838" s="272"/>
      <c r="K838" s="274"/>
      <c r="L838" s="272"/>
      <c r="M838" s="272"/>
      <c r="N838" s="272"/>
      <c r="O838" s="272"/>
      <c r="P838" s="273"/>
      <c r="Q838" s="492"/>
      <c r="R838" s="272"/>
      <c r="S838" s="173"/>
      <c r="U838" s="448"/>
      <c r="V838" s="448"/>
      <c r="W838" s="449"/>
    </row>
    <row r="839" spans="1:23" s="163" customFormat="1" ht="26.25" hidden="1" x14ac:dyDescent="0.25">
      <c r="A839" s="272"/>
      <c r="B839" s="272"/>
      <c r="C839" s="272"/>
      <c r="D839" s="272"/>
      <c r="E839" s="272"/>
      <c r="F839" s="272"/>
      <c r="G839" s="272"/>
      <c r="H839" s="525"/>
      <c r="I839" s="276"/>
      <c r="J839" s="276"/>
      <c r="K839" s="275"/>
      <c r="L839" s="272"/>
      <c r="M839" s="272"/>
      <c r="N839" s="272"/>
      <c r="P839" s="276" t="s">
        <v>146</v>
      </c>
      <c r="Q839" s="274">
        <f>SUM(Q821:Q838)</f>
        <v>54.93</v>
      </c>
      <c r="R839" s="272"/>
      <c r="S839" s="173"/>
      <c r="U839" s="448"/>
      <c r="V839" s="448"/>
      <c r="W839" s="449"/>
    </row>
    <row r="840" spans="1:23" s="163" customFormat="1" ht="15.75" hidden="1" thickBot="1" x14ac:dyDescent="0.3">
      <c r="A840" s="272"/>
      <c r="B840" s="272"/>
      <c r="C840" s="272"/>
      <c r="D840" s="272"/>
      <c r="E840" s="272"/>
      <c r="F840" s="272"/>
      <c r="G840" s="272"/>
      <c r="H840" s="521"/>
      <c r="I840" s="272"/>
      <c r="J840" s="272"/>
      <c r="K840" s="272"/>
      <c r="L840" s="272"/>
      <c r="M840" s="272"/>
      <c r="N840" s="272"/>
      <c r="O840" s="272"/>
      <c r="P840" s="272"/>
      <c r="Q840" s="173"/>
      <c r="U840" s="449"/>
      <c r="V840" s="449"/>
      <c r="W840" s="449"/>
    </row>
    <row r="841" spans="1:23" s="163" customFormat="1" ht="15.75" hidden="1" thickBot="1" x14ac:dyDescent="0.3">
      <c r="A841" s="412" t="s">
        <v>260</v>
      </c>
      <c r="B841" s="413"/>
      <c r="C841" s="413"/>
      <c r="D841" s="413"/>
      <c r="E841" s="414"/>
      <c r="F841" s="268"/>
      <c r="G841" s="269"/>
      <c r="H841" s="518"/>
      <c r="I841" s="196"/>
      <c r="J841" s="196"/>
      <c r="K841" s="196"/>
      <c r="L841" s="196"/>
      <c r="M841" s="196"/>
      <c r="N841" s="196"/>
      <c r="O841" s="196"/>
      <c r="P841" s="173"/>
      <c r="U841" s="449"/>
      <c r="V841" s="449"/>
      <c r="W841" s="449"/>
    </row>
    <row r="842" spans="1:23" s="163" customFormat="1" ht="15.75" hidden="1" thickBot="1" x14ac:dyDescent="0.3">
      <c r="A842" s="412" t="s">
        <v>143</v>
      </c>
      <c r="B842" s="413"/>
      <c r="C842" s="414"/>
      <c r="D842" s="415" t="s">
        <v>126</v>
      </c>
      <c r="E842" s="415" t="s">
        <v>144</v>
      </c>
      <c r="F842" s="268"/>
      <c r="G842" s="269"/>
      <c r="H842" s="518"/>
      <c r="I842" s="196"/>
      <c r="J842" s="196"/>
      <c r="K842" s="196"/>
      <c r="L842" s="196"/>
      <c r="M842" s="196"/>
      <c r="N842" s="196"/>
      <c r="O842" s="196"/>
      <c r="P842" s="173"/>
      <c r="U842" s="449"/>
      <c r="V842" s="449"/>
      <c r="W842" s="449"/>
    </row>
    <row r="843" spans="1:23" s="163" customFormat="1" hidden="1" x14ac:dyDescent="0.25">
      <c r="A843" s="332" t="s">
        <v>187</v>
      </c>
      <c r="B843" s="333"/>
      <c r="C843" s="334"/>
      <c r="D843" s="335"/>
      <c r="E843" s="335"/>
      <c r="F843" s="268"/>
      <c r="G843" s="269"/>
      <c r="H843" s="518"/>
      <c r="I843" s="196"/>
      <c r="J843" s="196"/>
      <c r="K843" s="196"/>
      <c r="L843" s="196"/>
      <c r="M843" s="196"/>
      <c r="N843" s="196"/>
      <c r="O843" s="196"/>
      <c r="P843" s="173"/>
      <c r="U843" s="449"/>
      <c r="V843" s="449"/>
      <c r="W843" s="449"/>
    </row>
    <row r="844" spans="1:23" s="163" customFormat="1" hidden="1" x14ac:dyDescent="0.25">
      <c r="A844" s="326" t="s">
        <v>149</v>
      </c>
      <c r="B844" s="327"/>
      <c r="C844" s="328"/>
      <c r="D844" s="320"/>
      <c r="E844" s="320"/>
      <c r="F844" s="268"/>
      <c r="G844" s="269"/>
      <c r="H844" s="518"/>
      <c r="I844" s="196"/>
      <c r="J844" s="196"/>
      <c r="K844" s="196"/>
      <c r="L844" s="196"/>
      <c r="M844" s="196"/>
      <c r="N844" s="196"/>
      <c r="O844" s="196"/>
      <c r="P844" s="173"/>
      <c r="U844" s="449"/>
      <c r="V844" s="449"/>
      <c r="W844" s="449"/>
    </row>
    <row r="845" spans="1:23" s="163" customFormat="1" hidden="1" x14ac:dyDescent="0.25">
      <c r="A845" s="343" t="s">
        <v>150</v>
      </c>
      <c r="B845" s="344"/>
      <c r="C845" s="345"/>
      <c r="D845" s="346"/>
      <c r="E845" s="346"/>
      <c r="F845" s="268"/>
      <c r="G845" s="269"/>
      <c r="H845" s="518"/>
      <c r="I845" s="196"/>
      <c r="J845" s="196"/>
      <c r="K845" s="196"/>
      <c r="L845" s="196"/>
      <c r="M845" s="196"/>
      <c r="N845" s="196"/>
      <c r="O845" s="196"/>
      <c r="P845" s="173"/>
      <c r="U845" s="449"/>
      <c r="V845" s="449"/>
      <c r="W845" s="449"/>
    </row>
    <row r="846" spans="1:23" s="163" customFormat="1" hidden="1" x14ac:dyDescent="0.25">
      <c r="A846" s="343" t="s">
        <v>142</v>
      </c>
      <c r="B846" s="344"/>
      <c r="C846" s="345"/>
      <c r="D846" s="346"/>
      <c r="E846" s="346"/>
      <c r="F846" s="268"/>
      <c r="G846" s="269"/>
      <c r="H846" s="518"/>
      <c r="I846" s="196"/>
      <c r="J846" s="196"/>
      <c r="K846" s="196"/>
      <c r="L846" s="196"/>
      <c r="M846" s="196"/>
      <c r="N846" s="196"/>
      <c r="O846" s="196"/>
      <c r="P846" s="173"/>
      <c r="U846" s="449"/>
      <c r="V846" s="449"/>
      <c r="W846" s="449"/>
    </row>
    <row r="847" spans="1:23" s="163" customFormat="1" hidden="1" x14ac:dyDescent="0.25">
      <c r="A847" s="343"/>
      <c r="B847" s="344"/>
      <c r="C847" s="345"/>
      <c r="D847" s="346"/>
      <c r="E847" s="346"/>
      <c r="F847" s="268"/>
      <c r="G847" s="269"/>
      <c r="H847" s="518"/>
      <c r="I847" s="196"/>
      <c r="J847" s="196"/>
      <c r="K847" s="196"/>
      <c r="L847" s="196"/>
      <c r="M847" s="196"/>
      <c r="N847" s="196"/>
      <c r="O847" s="196"/>
      <c r="P847" s="173"/>
      <c r="U847" s="449"/>
      <c r="V847" s="449"/>
      <c r="W847" s="449"/>
    </row>
    <row r="848" spans="1:23" s="163" customFormat="1" ht="15.75" hidden="1" thickBot="1" x14ac:dyDescent="0.3">
      <c r="A848" s="329"/>
      <c r="B848" s="330"/>
      <c r="C848" s="331"/>
      <c r="D848" s="321"/>
      <c r="E848" s="321"/>
      <c r="F848" s="268"/>
      <c r="G848" s="269"/>
      <c r="H848" s="518"/>
      <c r="I848" s="196"/>
      <c r="J848" s="196"/>
      <c r="K848" s="196"/>
      <c r="L848" s="196"/>
      <c r="M848" s="196"/>
      <c r="N848" s="196"/>
      <c r="O848" s="196"/>
      <c r="P848" s="173"/>
      <c r="U848" s="449"/>
      <c r="V848" s="449"/>
      <c r="W848" s="449"/>
    </row>
    <row r="849" spans="1:23" ht="15.75" hidden="1" thickBot="1" x14ac:dyDescent="0.3"/>
    <row r="850" spans="1:23" ht="15.75" hidden="1" thickBot="1" x14ac:dyDescent="0.3">
      <c r="A850" s="412" t="s">
        <v>205</v>
      </c>
      <c r="B850" s="413"/>
      <c r="C850" s="413"/>
      <c r="D850" s="413"/>
      <c r="E850" s="414"/>
      <c r="F850" s="467"/>
    </row>
    <row r="851" spans="1:23" ht="15.75" hidden="1" thickBot="1" x14ac:dyDescent="0.3">
      <c r="A851" s="412" t="s">
        <v>143</v>
      </c>
      <c r="B851" s="413"/>
      <c r="C851" s="414"/>
      <c r="D851" s="415" t="s">
        <v>126</v>
      </c>
      <c r="E851" s="415" t="s">
        <v>144</v>
      </c>
    </row>
    <row r="852" spans="1:23" hidden="1" x14ac:dyDescent="0.25">
      <c r="A852" s="332" t="s">
        <v>187</v>
      </c>
      <c r="B852" s="333"/>
      <c r="C852" s="334"/>
      <c r="D852" s="335"/>
      <c r="E852" s="335"/>
    </row>
    <row r="853" spans="1:23" hidden="1" x14ac:dyDescent="0.25">
      <c r="A853" s="326" t="s">
        <v>149</v>
      </c>
      <c r="B853" s="327"/>
      <c r="C853" s="328"/>
      <c r="D853" s="320"/>
      <c r="E853" s="320"/>
    </row>
    <row r="854" spans="1:23" hidden="1" x14ac:dyDescent="0.25">
      <c r="A854" s="343" t="s">
        <v>151</v>
      </c>
      <c r="B854" s="344"/>
      <c r="C854" s="345"/>
      <c r="D854" s="346"/>
      <c r="E854" s="346"/>
    </row>
    <row r="855" spans="1:23" ht="15.75" hidden="1" thickBot="1" x14ac:dyDescent="0.3">
      <c r="A855" s="329"/>
      <c r="B855" s="330"/>
      <c r="C855" s="331"/>
      <c r="D855" s="321"/>
      <c r="E855" s="321"/>
    </row>
    <row r="856" spans="1:23" hidden="1" x14ac:dyDescent="0.25"/>
    <row r="857" spans="1:23" s="163" customFormat="1" ht="48.75" hidden="1" x14ac:dyDescent="0.25">
      <c r="A857" s="182" t="s">
        <v>206</v>
      </c>
      <c r="B857" s="182" t="s">
        <v>35</v>
      </c>
      <c r="C857" s="182" t="s">
        <v>189</v>
      </c>
      <c r="D857" s="182" t="s">
        <v>207</v>
      </c>
      <c r="E857" s="182" t="s">
        <v>152</v>
      </c>
      <c r="F857" s="182" t="s">
        <v>193</v>
      </c>
      <c r="G857" s="271" t="s">
        <v>97</v>
      </c>
      <c r="H857" s="519" t="s">
        <v>5</v>
      </c>
      <c r="I857" s="271" t="s">
        <v>145</v>
      </c>
      <c r="J857" s="271" t="s">
        <v>190</v>
      </c>
      <c r="K857" s="271" t="s">
        <v>209</v>
      </c>
      <c r="L857" s="271" t="s">
        <v>153</v>
      </c>
      <c r="M857" s="271" t="s">
        <v>191</v>
      </c>
      <c r="N857" s="271"/>
      <c r="O857" s="271"/>
      <c r="P857" s="271"/>
      <c r="Q857" s="271" t="s">
        <v>192</v>
      </c>
      <c r="U857" s="449"/>
      <c r="V857" s="449"/>
      <c r="W857" s="449"/>
    </row>
    <row r="858" spans="1:23" s="312" customFormat="1" hidden="1" x14ac:dyDescent="0.25">
      <c r="A858" s="338">
        <v>1</v>
      </c>
      <c r="B858" s="338"/>
      <c r="C858" s="338"/>
      <c r="D858" s="341"/>
      <c r="E858" s="338"/>
      <c r="F858" s="338"/>
      <c r="G858" s="338"/>
      <c r="H858" s="520"/>
      <c r="I858" s="339"/>
      <c r="J858" s="339"/>
      <c r="K858" s="338"/>
      <c r="L858" s="349"/>
      <c r="O858" s="338"/>
      <c r="P858" s="338"/>
      <c r="Q858" s="338"/>
      <c r="U858" s="453"/>
      <c r="V858" s="453"/>
      <c r="W858" s="453"/>
    </row>
    <row r="859" spans="1:23" s="312" customFormat="1" hidden="1" x14ac:dyDescent="0.25">
      <c r="A859" s="338">
        <v>2</v>
      </c>
      <c r="B859" s="338"/>
      <c r="C859" s="338"/>
      <c r="D859" s="341"/>
      <c r="E859" s="338"/>
      <c r="F859" s="338"/>
      <c r="G859" s="338"/>
      <c r="H859" s="520"/>
      <c r="I859" s="339"/>
      <c r="J859" s="339"/>
      <c r="K859" s="338"/>
      <c r="L859" s="349"/>
      <c r="M859" s="338"/>
      <c r="N859" s="338"/>
      <c r="O859" s="338"/>
      <c r="P859" s="338"/>
      <c r="Q859" s="338"/>
      <c r="U859" s="453"/>
      <c r="V859" s="453"/>
      <c r="W859" s="453"/>
    </row>
    <row r="860" spans="1:23" s="312" customFormat="1" hidden="1" x14ac:dyDescent="0.25">
      <c r="A860" s="338">
        <v>3</v>
      </c>
      <c r="B860" s="338"/>
      <c r="C860" s="338"/>
      <c r="D860" s="341"/>
      <c r="E860" s="338"/>
      <c r="F860" s="338"/>
      <c r="G860" s="338"/>
      <c r="H860" s="520"/>
      <c r="I860" s="339"/>
      <c r="J860" s="339"/>
      <c r="K860" s="338"/>
      <c r="L860" s="342"/>
      <c r="M860" s="338"/>
      <c r="N860" s="338"/>
      <c r="O860" s="338"/>
      <c r="P860" s="338"/>
      <c r="Q860" s="338"/>
      <c r="U860" s="453"/>
      <c r="V860" s="453"/>
      <c r="W860" s="453"/>
    </row>
    <row r="861" spans="1:23" s="312" customFormat="1" hidden="1" x14ac:dyDescent="0.25">
      <c r="A861" s="338">
        <v>4</v>
      </c>
      <c r="B861" s="338"/>
      <c r="C861" s="338"/>
      <c r="D861" s="341"/>
      <c r="E861" s="338"/>
      <c r="F861" s="338"/>
      <c r="G861" s="338"/>
      <c r="H861" s="520"/>
      <c r="I861" s="339"/>
      <c r="J861" s="339"/>
      <c r="K861" s="338"/>
      <c r="L861" s="342"/>
      <c r="M861" s="338"/>
      <c r="N861" s="338"/>
      <c r="O861" s="338"/>
      <c r="P861" s="338"/>
      <c r="Q861" s="338"/>
      <c r="U861" s="453"/>
      <c r="V861" s="453"/>
      <c r="W861" s="453"/>
    </row>
    <row r="862" spans="1:23" s="312" customFormat="1" hidden="1" x14ac:dyDescent="0.25">
      <c r="A862" s="338">
        <v>5</v>
      </c>
      <c r="B862" s="338"/>
      <c r="C862" s="338"/>
      <c r="D862" s="341"/>
      <c r="E862" s="338"/>
      <c r="F862" s="338"/>
      <c r="G862" s="338"/>
      <c r="H862" s="520"/>
      <c r="I862" s="339"/>
      <c r="J862" s="339"/>
      <c r="K862" s="338"/>
      <c r="L862" s="342"/>
      <c r="M862" s="338"/>
      <c r="N862" s="338"/>
      <c r="O862" s="338"/>
      <c r="P862" s="338"/>
      <c r="Q862" s="338"/>
      <c r="U862" s="453"/>
      <c r="V862" s="453"/>
      <c r="W862" s="453"/>
    </row>
    <row r="863" spans="1:23" s="312" customFormat="1" hidden="1" x14ac:dyDescent="0.25">
      <c r="A863" s="338">
        <v>6</v>
      </c>
      <c r="B863" s="338"/>
      <c r="C863" s="338"/>
      <c r="D863" s="341"/>
      <c r="E863" s="338"/>
      <c r="F863" s="338"/>
      <c r="G863" s="338"/>
      <c r="H863" s="520"/>
      <c r="I863" s="339"/>
      <c r="J863" s="339"/>
      <c r="K863" s="338"/>
      <c r="L863" s="342"/>
      <c r="M863" s="338"/>
      <c r="N863" s="338"/>
      <c r="O863" s="338"/>
      <c r="P863" s="338"/>
      <c r="Q863" s="347"/>
      <c r="U863" s="453"/>
      <c r="V863" s="453"/>
      <c r="W863" s="453"/>
    </row>
    <row r="864" spans="1:23" s="312" customFormat="1" hidden="1" x14ac:dyDescent="0.25">
      <c r="A864" s="338">
        <v>7</v>
      </c>
      <c r="B864" s="338"/>
      <c r="C864" s="338"/>
      <c r="D864" s="341"/>
      <c r="E864" s="338"/>
      <c r="F864" s="338"/>
      <c r="G864" s="338"/>
      <c r="H864" s="520"/>
      <c r="I864" s="339"/>
      <c r="J864" s="339"/>
      <c r="K864" s="338"/>
      <c r="L864" s="342"/>
      <c r="M864" s="338"/>
      <c r="N864" s="338"/>
      <c r="O864" s="338"/>
      <c r="P864" s="338"/>
      <c r="Q864" s="338"/>
      <c r="U864" s="453"/>
      <c r="V864" s="453"/>
      <c r="W864" s="453"/>
    </row>
    <row r="865" spans="1:23" s="312" customFormat="1" hidden="1" x14ac:dyDescent="0.25">
      <c r="A865" s="338">
        <v>8</v>
      </c>
      <c r="B865" s="338"/>
      <c r="C865" s="338"/>
      <c r="D865" s="341"/>
      <c r="E865" s="338"/>
      <c r="F865" s="338"/>
      <c r="G865" s="338"/>
      <c r="H865" s="520"/>
      <c r="I865" s="339"/>
      <c r="J865" s="339"/>
      <c r="K865" s="338"/>
      <c r="L865" s="342"/>
      <c r="M865" s="338"/>
      <c r="N865" s="338"/>
      <c r="O865" s="338"/>
      <c r="P865" s="338"/>
      <c r="Q865" s="338"/>
      <c r="U865" s="453"/>
      <c r="V865" s="453"/>
      <c r="W865" s="453"/>
    </row>
    <row r="866" spans="1:23" s="312" customFormat="1" hidden="1" x14ac:dyDescent="0.25">
      <c r="A866" s="338">
        <v>9</v>
      </c>
      <c r="B866" s="338"/>
      <c r="C866" s="338"/>
      <c r="D866" s="341"/>
      <c r="E866" s="338"/>
      <c r="F866" s="338"/>
      <c r="G866" s="338"/>
      <c r="H866" s="520"/>
      <c r="I866" s="339"/>
      <c r="J866" s="339"/>
      <c r="K866" s="338"/>
      <c r="L866" s="342"/>
      <c r="M866" s="338"/>
      <c r="N866" s="338"/>
      <c r="O866" s="338"/>
      <c r="P866" s="338"/>
      <c r="Q866" s="338"/>
      <c r="U866" s="453"/>
      <c r="V866" s="453"/>
      <c r="W866" s="453"/>
    </row>
    <row r="867" spans="1:23" s="312" customFormat="1" hidden="1" x14ac:dyDescent="0.25">
      <c r="A867" s="338">
        <v>10</v>
      </c>
      <c r="B867" s="338"/>
      <c r="C867" s="338"/>
      <c r="D867" s="341"/>
      <c r="E867" s="338"/>
      <c r="F867" s="338"/>
      <c r="G867" s="338"/>
      <c r="H867" s="520"/>
      <c r="I867" s="339"/>
      <c r="J867" s="339"/>
      <c r="K867" s="338"/>
      <c r="L867" s="342"/>
      <c r="M867" s="338"/>
      <c r="N867" s="338"/>
      <c r="O867" s="338"/>
      <c r="P867" s="338"/>
      <c r="Q867" s="338"/>
      <c r="U867" s="453"/>
      <c r="V867" s="453"/>
      <c r="W867" s="453"/>
    </row>
    <row r="868" spans="1:23" s="312" customFormat="1" hidden="1" x14ac:dyDescent="0.25">
      <c r="A868" s="338">
        <v>11</v>
      </c>
      <c r="B868" s="338"/>
      <c r="C868" s="338"/>
      <c r="D868" s="341"/>
      <c r="E868" s="338"/>
      <c r="F868" s="338"/>
      <c r="G868" s="338"/>
      <c r="H868" s="520"/>
      <c r="I868" s="339"/>
      <c r="J868" s="339"/>
      <c r="K868" s="338"/>
      <c r="L868" s="342"/>
      <c r="M868" s="338"/>
      <c r="N868" s="338"/>
      <c r="O868" s="338"/>
      <c r="P868" s="338"/>
      <c r="Q868" s="338"/>
      <c r="U868" s="453"/>
      <c r="V868" s="453"/>
      <c r="W868" s="453"/>
    </row>
    <row r="869" spans="1:23" s="312" customFormat="1" hidden="1" x14ac:dyDescent="0.25">
      <c r="A869" s="338">
        <v>12</v>
      </c>
      <c r="B869" s="338"/>
      <c r="C869" s="338"/>
      <c r="D869" s="341"/>
      <c r="E869" s="338"/>
      <c r="F869" s="338"/>
      <c r="G869" s="338"/>
      <c r="H869" s="520"/>
      <c r="I869" s="339"/>
      <c r="J869" s="339"/>
      <c r="K869" s="338"/>
      <c r="L869" s="342"/>
      <c r="M869" s="338"/>
      <c r="N869" s="338"/>
      <c r="O869" s="338"/>
      <c r="P869" s="338"/>
      <c r="Q869" s="338"/>
      <c r="U869" s="453"/>
      <c r="V869" s="453"/>
      <c r="W869" s="453"/>
    </row>
    <row r="870" spans="1:23" s="312" customFormat="1" hidden="1" x14ac:dyDescent="0.25">
      <c r="A870" s="338">
        <v>13</v>
      </c>
      <c r="B870" s="338"/>
      <c r="C870" s="338"/>
      <c r="D870" s="341"/>
      <c r="E870" s="338"/>
      <c r="F870" s="338"/>
      <c r="G870" s="338"/>
      <c r="H870" s="520"/>
      <c r="I870" s="339"/>
      <c r="J870" s="339"/>
      <c r="K870" s="338"/>
      <c r="L870" s="342"/>
      <c r="M870" s="338"/>
      <c r="N870" s="338"/>
      <c r="O870" s="338"/>
      <c r="P870" s="338"/>
      <c r="Q870" s="338"/>
      <c r="U870" s="453"/>
      <c r="V870" s="453"/>
      <c r="W870" s="453"/>
    </row>
    <row r="871" spans="1:23" s="312" customFormat="1" hidden="1" x14ac:dyDescent="0.25">
      <c r="A871" s="338">
        <v>14</v>
      </c>
      <c r="B871" s="338"/>
      <c r="C871" s="338"/>
      <c r="D871" s="341"/>
      <c r="E871" s="338"/>
      <c r="F871" s="338"/>
      <c r="G871" s="338"/>
      <c r="H871" s="520"/>
      <c r="I871" s="339"/>
      <c r="J871" s="339"/>
      <c r="K871" s="338"/>
      <c r="L871" s="342"/>
      <c r="M871" s="338"/>
      <c r="N871" s="338"/>
      <c r="O871" s="338"/>
      <c r="P871" s="338"/>
      <c r="Q871" s="347"/>
      <c r="U871" s="453"/>
      <c r="V871" s="453"/>
      <c r="W871" s="453"/>
    </row>
    <row r="872" spans="1:23" s="312" customFormat="1" hidden="1" x14ac:dyDescent="0.25">
      <c r="A872" s="338"/>
      <c r="B872" s="338"/>
      <c r="C872" s="338"/>
      <c r="D872" s="341"/>
      <c r="E872" s="338"/>
      <c r="F872" s="338"/>
      <c r="G872" s="338"/>
      <c r="H872" s="520"/>
      <c r="I872" s="339"/>
      <c r="J872" s="339"/>
      <c r="K872" s="338"/>
      <c r="L872" s="342"/>
      <c r="M872" s="338"/>
      <c r="N872" s="338"/>
      <c r="O872" s="338"/>
      <c r="P872" s="338"/>
      <c r="Q872" s="347"/>
      <c r="U872" s="453"/>
      <c r="V872" s="453"/>
      <c r="W872" s="453"/>
    </row>
    <row r="873" spans="1:23" s="312" customFormat="1" hidden="1" x14ac:dyDescent="0.25">
      <c r="A873" s="338"/>
      <c r="B873" s="338"/>
      <c r="C873" s="338"/>
      <c r="D873" s="338"/>
      <c r="E873" s="338"/>
      <c r="F873" s="338"/>
      <c r="G873" s="338"/>
      <c r="H873" s="522"/>
      <c r="I873" s="348"/>
      <c r="J873" s="348" t="s">
        <v>210</v>
      </c>
      <c r="K873" s="338">
        <f>SUM(K858:K866)</f>
        <v>0</v>
      </c>
      <c r="L873" s="338"/>
      <c r="M873" s="338"/>
      <c r="N873" s="338"/>
      <c r="O873" s="338"/>
      <c r="P873" s="338"/>
      <c r="U873" s="453"/>
      <c r="V873" s="453"/>
      <c r="W873" s="453"/>
    </row>
    <row r="874" spans="1:23" ht="15.75" hidden="1" thickBot="1" x14ac:dyDescent="0.3"/>
    <row r="875" spans="1:23" ht="15.75" hidden="1" thickBot="1" x14ac:dyDescent="0.3">
      <c r="A875" s="412" t="s">
        <v>298</v>
      </c>
      <c r="B875" s="413"/>
      <c r="C875" s="413"/>
      <c r="D875" s="413"/>
      <c r="E875" s="414"/>
    </row>
    <row r="876" spans="1:23" ht="15.75" hidden="1" thickBot="1" x14ac:dyDescent="0.3">
      <c r="A876" s="412" t="s">
        <v>143</v>
      </c>
      <c r="B876" s="413"/>
      <c r="C876" s="414"/>
      <c r="D876" s="415" t="s">
        <v>126</v>
      </c>
      <c r="E876" s="415" t="s">
        <v>144</v>
      </c>
    </row>
    <row r="877" spans="1:23" hidden="1" x14ac:dyDescent="0.25">
      <c r="A877" s="332" t="s">
        <v>187</v>
      </c>
      <c r="B877" s="333"/>
      <c r="C877" s="334"/>
      <c r="D877" s="335"/>
      <c r="E877" s="335"/>
    </row>
    <row r="878" spans="1:23" hidden="1" x14ac:dyDescent="0.25">
      <c r="A878" s="326" t="s">
        <v>149</v>
      </c>
      <c r="B878" s="327"/>
      <c r="C878" s="328"/>
      <c r="D878" s="320"/>
      <c r="E878" s="320"/>
    </row>
    <row r="879" spans="1:23" hidden="1" x14ac:dyDescent="0.25">
      <c r="A879" s="343" t="s">
        <v>151</v>
      </c>
      <c r="B879" s="344"/>
      <c r="C879" s="345"/>
      <c r="D879" s="346"/>
      <c r="E879" s="346"/>
    </row>
    <row r="880" spans="1:23" ht="15.75" hidden="1" thickBot="1" x14ac:dyDescent="0.3">
      <c r="A880" s="329" t="s">
        <v>142</v>
      </c>
      <c r="B880" s="330"/>
      <c r="C880" s="331"/>
      <c r="D880" s="321"/>
      <c r="E880" s="321"/>
    </row>
    <row r="881" spans="1:23" hidden="1" x14ac:dyDescent="0.25"/>
    <row r="882" spans="1:23" s="163" customFormat="1" ht="48.75" hidden="1" x14ac:dyDescent="0.25">
      <c r="A882" s="416" t="s">
        <v>206</v>
      </c>
      <c r="B882" s="416" t="s">
        <v>35</v>
      </c>
      <c r="C882" s="416" t="s">
        <v>189</v>
      </c>
      <c r="D882" s="416" t="s">
        <v>207</v>
      </c>
      <c r="E882" s="416" t="s">
        <v>194</v>
      </c>
      <c r="F882" s="416" t="s">
        <v>154</v>
      </c>
      <c r="G882" s="417" t="s">
        <v>97</v>
      </c>
      <c r="H882" s="533" t="s">
        <v>5</v>
      </c>
      <c r="I882" s="417" t="s">
        <v>145</v>
      </c>
      <c r="J882" s="417" t="s">
        <v>190</v>
      </c>
      <c r="K882" s="417" t="s">
        <v>211</v>
      </c>
      <c r="L882" s="417" t="s">
        <v>153</v>
      </c>
      <c r="M882" s="417" t="s">
        <v>191</v>
      </c>
      <c r="N882" s="417"/>
      <c r="O882" s="417"/>
      <c r="P882" s="417"/>
      <c r="Q882" s="417" t="s">
        <v>192</v>
      </c>
      <c r="U882" s="449"/>
      <c r="V882" s="449"/>
      <c r="W882" s="449"/>
    </row>
    <row r="883" spans="1:23" s="312" customFormat="1" hidden="1" x14ac:dyDescent="0.25">
      <c r="A883" s="338">
        <v>1</v>
      </c>
      <c r="B883" s="338"/>
      <c r="C883" s="338"/>
      <c r="D883" s="349"/>
      <c r="E883" s="338"/>
      <c r="F883" s="338"/>
      <c r="G883" s="338"/>
      <c r="H883" s="520"/>
      <c r="I883" s="339"/>
      <c r="J883" s="339"/>
      <c r="K883" s="338"/>
      <c r="L883" s="349"/>
      <c r="O883" s="338"/>
      <c r="P883" s="338"/>
      <c r="Q883" s="338"/>
      <c r="U883" s="453"/>
      <c r="V883" s="453"/>
      <c r="W883" s="453"/>
    </row>
    <row r="884" spans="1:23" s="312" customFormat="1" hidden="1" x14ac:dyDescent="0.25">
      <c r="A884" s="338"/>
      <c r="B884" s="338"/>
      <c r="C884" s="338"/>
      <c r="D884" s="349"/>
      <c r="E884" s="338"/>
      <c r="F884" s="338"/>
      <c r="G884" s="338"/>
      <c r="H884" s="520"/>
      <c r="I884" s="339"/>
      <c r="J884" s="339"/>
      <c r="K884" s="338"/>
      <c r="L884" s="349"/>
      <c r="M884" s="338"/>
      <c r="N884" s="338"/>
      <c r="O884" s="338"/>
      <c r="P884" s="338"/>
      <c r="Q884" s="338"/>
      <c r="U884" s="453"/>
      <c r="V884" s="453"/>
      <c r="W884" s="453"/>
    </row>
    <row r="885" spans="1:23" s="312" customFormat="1" hidden="1" x14ac:dyDescent="0.25">
      <c r="A885" s="338"/>
      <c r="B885" s="338"/>
      <c r="C885" s="338"/>
      <c r="D885" s="349"/>
      <c r="E885" s="338"/>
      <c r="F885" s="338"/>
      <c r="G885" s="338"/>
      <c r="H885" s="520"/>
      <c r="I885" s="339"/>
      <c r="J885" s="339"/>
      <c r="K885" s="338"/>
      <c r="L885" s="349"/>
      <c r="M885" s="338"/>
      <c r="N885" s="338"/>
      <c r="O885" s="338"/>
      <c r="P885" s="338"/>
      <c r="Q885" s="347"/>
      <c r="U885" s="453"/>
      <c r="V885" s="453"/>
      <c r="W885" s="453"/>
    </row>
    <row r="886" spans="1:23" s="312" customFormat="1" hidden="1" x14ac:dyDescent="0.25">
      <c r="A886" s="338"/>
      <c r="B886" s="338"/>
      <c r="C886" s="338"/>
      <c r="D886" s="338"/>
      <c r="E886" s="338"/>
      <c r="F886" s="338"/>
      <c r="G886" s="338"/>
      <c r="H886" s="522"/>
      <c r="I886" s="348"/>
      <c r="J886" s="348" t="s">
        <v>210</v>
      </c>
      <c r="K886" s="338">
        <f>SUM(K883:K885)</f>
        <v>0</v>
      </c>
      <c r="L886" s="338"/>
      <c r="M886" s="338"/>
      <c r="N886" s="338"/>
      <c r="O886" s="338"/>
      <c r="P886" s="338"/>
      <c r="U886" s="453"/>
      <c r="V886" s="453"/>
      <c r="W886" s="453"/>
    </row>
    <row r="887" spans="1:23" ht="15.75" hidden="1" thickBot="1" x14ac:dyDescent="0.3"/>
    <row r="888" spans="1:23" ht="15.75" hidden="1" thickBot="1" x14ac:dyDescent="0.3">
      <c r="A888" s="412" t="s">
        <v>301</v>
      </c>
      <c r="B888" s="413"/>
      <c r="C888" s="413"/>
      <c r="D888" s="413"/>
      <c r="E888" s="414"/>
    </row>
    <row r="889" spans="1:23" ht="15.75" hidden="1" thickBot="1" x14ac:dyDescent="0.3">
      <c r="A889" s="412" t="s">
        <v>143</v>
      </c>
      <c r="B889" s="413"/>
      <c r="C889" s="414"/>
      <c r="D889" s="415" t="s">
        <v>126</v>
      </c>
      <c r="E889" s="415" t="s">
        <v>144</v>
      </c>
    </row>
    <row r="890" spans="1:23" hidden="1" x14ac:dyDescent="0.25">
      <c r="A890" s="332" t="s">
        <v>187</v>
      </c>
      <c r="B890" s="333"/>
      <c r="C890" s="334"/>
      <c r="D890" s="335"/>
      <c r="E890" s="335"/>
    </row>
    <row r="891" spans="1:23" hidden="1" x14ac:dyDescent="0.25">
      <c r="A891" s="326" t="s">
        <v>149</v>
      </c>
      <c r="B891" s="327"/>
      <c r="C891" s="328"/>
      <c r="D891" s="320"/>
      <c r="E891" s="320"/>
    </row>
    <row r="892" spans="1:23" hidden="1" x14ac:dyDescent="0.25">
      <c r="A892" s="343" t="s">
        <v>151</v>
      </c>
      <c r="B892" s="344"/>
      <c r="C892" s="345"/>
      <c r="D892" s="346"/>
      <c r="E892" s="346"/>
    </row>
    <row r="893" spans="1:23" hidden="1" x14ac:dyDescent="0.25">
      <c r="A893" s="343" t="s">
        <v>142</v>
      </c>
      <c r="B893" s="344"/>
      <c r="C893" s="345"/>
      <c r="D893" s="346"/>
      <c r="E893" s="346"/>
    </row>
    <row r="894" spans="1:23" ht="15.75" hidden="1" thickBot="1" x14ac:dyDescent="0.3">
      <c r="A894" s="329" t="s">
        <v>125</v>
      </c>
      <c r="B894" s="330"/>
      <c r="C894" s="331"/>
      <c r="D894" s="321"/>
      <c r="E894" s="321"/>
    </row>
    <row r="895" spans="1:23" hidden="1" x14ac:dyDescent="0.25"/>
    <row r="896" spans="1:23" s="163" customFormat="1" ht="48.75" hidden="1" x14ac:dyDescent="0.25">
      <c r="A896" s="416" t="s">
        <v>206</v>
      </c>
      <c r="B896" s="416" t="s">
        <v>35</v>
      </c>
      <c r="C896" s="416" t="s">
        <v>189</v>
      </c>
      <c r="D896" s="416" t="s">
        <v>207</v>
      </c>
      <c r="E896" s="416" t="s">
        <v>96</v>
      </c>
      <c r="F896" s="416" t="s">
        <v>16</v>
      </c>
      <c r="G896" s="417" t="s">
        <v>97</v>
      </c>
      <c r="H896" s="533" t="s">
        <v>5</v>
      </c>
      <c r="I896" s="417" t="s">
        <v>145</v>
      </c>
      <c r="J896" s="417" t="s">
        <v>190</v>
      </c>
      <c r="K896" s="417" t="s">
        <v>211</v>
      </c>
      <c r="L896" s="417" t="s">
        <v>153</v>
      </c>
      <c r="M896" s="417" t="s">
        <v>191</v>
      </c>
      <c r="N896" s="417" t="s">
        <v>212</v>
      </c>
      <c r="O896" s="417"/>
      <c r="P896" s="417"/>
      <c r="Q896" s="417" t="s">
        <v>192</v>
      </c>
      <c r="U896" s="449"/>
      <c r="V896" s="449"/>
      <c r="W896" s="449"/>
    </row>
    <row r="897" spans="1:23" s="312" customFormat="1" hidden="1" x14ac:dyDescent="0.25">
      <c r="A897" s="338">
        <v>1</v>
      </c>
      <c r="B897" s="338"/>
      <c r="C897" s="338"/>
      <c r="D897" s="341"/>
      <c r="E897" s="338"/>
      <c r="F897" s="338"/>
      <c r="G897" s="338"/>
      <c r="H897" s="520"/>
      <c r="I897" s="339"/>
      <c r="J897" s="339"/>
      <c r="K897" s="338"/>
      <c r="L897" s="342"/>
      <c r="O897" s="338"/>
      <c r="P897" s="338"/>
      <c r="Q897" s="338"/>
      <c r="U897" s="453"/>
      <c r="V897" s="453"/>
      <c r="W897" s="453"/>
    </row>
    <row r="898" spans="1:23" s="312" customFormat="1" hidden="1" x14ac:dyDescent="0.25">
      <c r="A898" s="338">
        <v>2</v>
      </c>
      <c r="B898" s="338"/>
      <c r="C898" s="338"/>
      <c r="D898" s="341"/>
      <c r="E898" s="338"/>
      <c r="F898" s="338"/>
      <c r="G898" s="338"/>
      <c r="H898" s="520"/>
      <c r="I898" s="339"/>
      <c r="J898" s="339"/>
      <c r="K898" s="338"/>
      <c r="L898" s="342"/>
      <c r="M898" s="338"/>
      <c r="N898" s="338"/>
      <c r="O898" s="338"/>
      <c r="P898" s="338"/>
      <c r="Q898" s="338"/>
      <c r="U898" s="453"/>
      <c r="V898" s="453"/>
      <c r="W898" s="453"/>
    </row>
    <row r="899" spans="1:23" s="312" customFormat="1" hidden="1" x14ac:dyDescent="0.25">
      <c r="A899" s="338">
        <v>3</v>
      </c>
      <c r="B899" s="338"/>
      <c r="C899" s="338"/>
      <c r="D899" s="341"/>
      <c r="E899" s="338"/>
      <c r="F899" s="338"/>
      <c r="G899" s="338"/>
      <c r="H899" s="520"/>
      <c r="I899" s="339"/>
      <c r="J899" s="339"/>
      <c r="K899" s="338"/>
      <c r="L899" s="342"/>
      <c r="M899" s="338"/>
      <c r="N899" s="338"/>
      <c r="O899" s="338"/>
      <c r="P899" s="338"/>
      <c r="Q899" s="338"/>
      <c r="U899" s="453"/>
      <c r="V899" s="453"/>
      <c r="W899" s="453"/>
    </row>
    <row r="900" spans="1:23" s="312" customFormat="1" hidden="1" x14ac:dyDescent="0.25">
      <c r="A900" s="338">
        <v>4</v>
      </c>
      <c r="B900" s="338"/>
      <c r="C900" s="338"/>
      <c r="D900" s="341"/>
      <c r="E900" s="338"/>
      <c r="F900" s="338"/>
      <c r="G900" s="338"/>
      <c r="H900" s="520"/>
      <c r="I900" s="339"/>
      <c r="J900" s="339"/>
      <c r="K900" s="338"/>
      <c r="L900" s="342"/>
      <c r="M900" s="338"/>
      <c r="N900" s="338"/>
      <c r="O900" s="338"/>
      <c r="P900" s="338"/>
      <c r="Q900" s="347"/>
      <c r="U900" s="453"/>
      <c r="V900" s="453"/>
      <c r="W900" s="453"/>
    </row>
    <row r="901" spans="1:23" s="312" customFormat="1" hidden="1" x14ac:dyDescent="0.25">
      <c r="A901" s="338">
        <v>5</v>
      </c>
      <c r="B901" s="338"/>
      <c r="C901" s="338"/>
      <c r="D901" s="341"/>
      <c r="E901" s="338"/>
      <c r="F901" s="338"/>
      <c r="G901" s="338"/>
      <c r="H901" s="520"/>
      <c r="I901" s="339"/>
      <c r="J901" s="339"/>
      <c r="K901" s="338"/>
      <c r="L901" s="342"/>
      <c r="M901" s="338"/>
      <c r="N901" s="338"/>
      <c r="O901" s="338"/>
      <c r="P901" s="338"/>
      <c r="Q901" s="347"/>
      <c r="U901" s="453"/>
      <c r="V901" s="453"/>
      <c r="W901" s="453"/>
    </row>
    <row r="902" spans="1:23" s="312" customFormat="1" hidden="1" x14ac:dyDescent="0.25">
      <c r="A902" s="338"/>
      <c r="B902" s="338"/>
      <c r="C902" s="338"/>
      <c r="D902" s="338"/>
      <c r="E902" s="338"/>
      <c r="F902" s="338"/>
      <c r="G902" s="338"/>
      <c r="H902" s="522"/>
      <c r="I902" s="348"/>
      <c r="J902" s="348" t="s">
        <v>210</v>
      </c>
      <c r="K902" s="338">
        <f>SUM(K897:K901)</f>
        <v>0</v>
      </c>
      <c r="L902" s="338"/>
      <c r="M902" s="338"/>
      <c r="N902" s="338"/>
      <c r="O902" s="338"/>
      <c r="P902" s="338"/>
      <c r="U902" s="453"/>
      <c r="V902" s="453"/>
      <c r="W902" s="453"/>
    </row>
    <row r="903" spans="1:23" ht="15.75" hidden="1" thickBot="1" x14ac:dyDescent="0.3"/>
    <row r="904" spans="1:23" ht="15.75" hidden="1" thickBot="1" x14ac:dyDescent="0.3">
      <c r="A904" s="412" t="s">
        <v>299</v>
      </c>
      <c r="B904" s="413"/>
      <c r="C904" s="413"/>
      <c r="D904" s="413"/>
      <c r="E904" s="414"/>
    </row>
    <row r="905" spans="1:23" ht="15.75" hidden="1" thickBot="1" x14ac:dyDescent="0.3">
      <c r="A905" s="412" t="s">
        <v>143</v>
      </c>
      <c r="B905" s="413"/>
      <c r="C905" s="414"/>
      <c r="D905" s="415" t="s">
        <v>126</v>
      </c>
      <c r="E905" s="415" t="s">
        <v>144</v>
      </c>
    </row>
    <row r="906" spans="1:23" hidden="1" x14ac:dyDescent="0.25">
      <c r="A906" s="332" t="s">
        <v>187</v>
      </c>
      <c r="B906" s="333"/>
      <c r="C906" s="334"/>
      <c r="D906" s="335"/>
      <c r="E906" s="335"/>
    </row>
    <row r="907" spans="1:23" hidden="1" x14ac:dyDescent="0.25">
      <c r="A907" s="326" t="s">
        <v>155</v>
      </c>
      <c r="B907" s="327"/>
      <c r="C907" s="328"/>
      <c r="D907" s="320"/>
      <c r="E907" s="320"/>
    </row>
    <row r="908" spans="1:23" hidden="1" x14ac:dyDescent="0.25">
      <c r="A908" s="343" t="s">
        <v>125</v>
      </c>
      <c r="B908" s="344"/>
      <c r="C908" s="345"/>
      <c r="D908" s="346"/>
      <c r="E908" s="346"/>
    </row>
    <row r="909" spans="1:23" hidden="1" x14ac:dyDescent="0.25">
      <c r="A909" s="343" t="s">
        <v>195</v>
      </c>
      <c r="B909" s="344"/>
      <c r="C909" s="345"/>
      <c r="D909" s="346"/>
      <c r="E909" s="346"/>
    </row>
    <row r="910" spans="1:23" ht="15.75" hidden="1" thickBot="1" x14ac:dyDescent="0.3">
      <c r="A910" s="329"/>
      <c r="B910" s="330"/>
      <c r="C910" s="331"/>
      <c r="D910" s="321"/>
      <c r="E910" s="321"/>
    </row>
    <row r="911" spans="1:23" ht="15.75" hidden="1" thickBot="1" x14ac:dyDescent="0.3"/>
    <row r="912" spans="1:23" ht="15.75" hidden="1" thickBot="1" x14ac:dyDescent="0.3">
      <c r="A912" s="412" t="s">
        <v>300</v>
      </c>
      <c r="B912" s="413"/>
      <c r="C912" s="413"/>
      <c r="D912" s="413"/>
      <c r="E912" s="414"/>
    </row>
    <row r="913" spans="1:6" ht="15.75" hidden="1" thickBot="1" x14ac:dyDescent="0.3">
      <c r="A913" s="412" t="s">
        <v>143</v>
      </c>
      <c r="B913" s="413"/>
      <c r="C913" s="414"/>
      <c r="D913" s="415" t="s">
        <v>126</v>
      </c>
      <c r="E913" s="415" t="s">
        <v>144</v>
      </c>
    </row>
    <row r="914" spans="1:6" hidden="1" x14ac:dyDescent="0.25">
      <c r="A914" s="332" t="s">
        <v>187</v>
      </c>
      <c r="B914" s="333"/>
      <c r="C914" s="334"/>
      <c r="D914" s="335"/>
      <c r="E914" s="335"/>
    </row>
    <row r="915" spans="1:6" hidden="1" x14ac:dyDescent="0.25">
      <c r="A915" s="326" t="s">
        <v>149</v>
      </c>
      <c r="B915" s="327"/>
      <c r="C915" s="328"/>
      <c r="D915" s="320"/>
      <c r="E915" s="320"/>
    </row>
    <row r="916" spans="1:6" hidden="1" x14ac:dyDescent="0.25">
      <c r="A916" s="343" t="s">
        <v>156</v>
      </c>
      <c r="B916" s="344"/>
      <c r="C916" s="345"/>
      <c r="D916" s="346"/>
      <c r="E916" s="346"/>
    </row>
    <row r="917" spans="1:6" hidden="1" x14ac:dyDescent="0.25">
      <c r="A917" s="343" t="s">
        <v>142</v>
      </c>
      <c r="B917" s="344"/>
      <c r="C917" s="345"/>
      <c r="D917" s="346"/>
      <c r="E917" s="346"/>
    </row>
    <row r="918" spans="1:6" ht="15.75" hidden="1" thickBot="1" x14ac:dyDescent="0.3">
      <c r="A918" s="329" t="s">
        <v>125</v>
      </c>
      <c r="B918" s="330"/>
      <c r="C918" s="331"/>
      <c r="D918" s="321"/>
      <c r="E918" s="321"/>
    </row>
    <row r="919" spans="1:6" ht="15.75" hidden="1" thickBot="1" x14ac:dyDescent="0.3"/>
    <row r="920" spans="1:6" ht="15.75" hidden="1" thickBot="1" x14ac:dyDescent="0.3">
      <c r="A920" s="412" t="s">
        <v>157</v>
      </c>
      <c r="B920" s="413"/>
      <c r="C920" s="413"/>
      <c r="D920" s="413"/>
      <c r="E920" s="414"/>
    </row>
    <row r="921" spans="1:6" ht="15.75" hidden="1" thickBot="1" x14ac:dyDescent="0.3">
      <c r="A921" s="412" t="s">
        <v>143</v>
      </c>
      <c r="B921" s="413"/>
      <c r="C921" s="414"/>
      <c r="D921" s="415" t="s">
        <v>126</v>
      </c>
      <c r="E921" s="415" t="s">
        <v>144</v>
      </c>
      <c r="F921" s="415" t="s">
        <v>36</v>
      </c>
    </row>
    <row r="922" spans="1:6" hidden="1" x14ac:dyDescent="0.25">
      <c r="A922" s="332" t="s">
        <v>158</v>
      </c>
      <c r="B922" s="333"/>
      <c r="C922" s="334"/>
      <c r="D922" s="335"/>
      <c r="E922" s="335"/>
      <c r="F922" s="366"/>
    </row>
    <row r="923" spans="1:6" hidden="1" x14ac:dyDescent="0.25">
      <c r="A923" s="332" t="s">
        <v>159</v>
      </c>
      <c r="B923" s="327"/>
      <c r="C923" s="328"/>
      <c r="D923" s="320"/>
      <c r="E923" s="320"/>
      <c r="F923" s="367"/>
    </row>
    <row r="924" spans="1:6" hidden="1" x14ac:dyDescent="0.25">
      <c r="A924" s="343" t="s">
        <v>196</v>
      </c>
      <c r="B924" s="344"/>
      <c r="C924" s="345"/>
      <c r="D924" s="346"/>
      <c r="E924" s="346"/>
      <c r="F924" s="368"/>
    </row>
    <row r="925" spans="1:6" hidden="1" x14ac:dyDescent="0.25">
      <c r="A925" s="343"/>
      <c r="B925" s="344"/>
      <c r="C925" s="345"/>
      <c r="D925" s="346"/>
      <c r="E925" s="346"/>
      <c r="F925" s="368"/>
    </row>
    <row r="926" spans="1:6" ht="15.75" hidden="1" thickBot="1" x14ac:dyDescent="0.3">
      <c r="A926" s="343"/>
      <c r="B926" s="344"/>
      <c r="C926" s="345"/>
      <c r="D926" s="346"/>
      <c r="E926" s="346"/>
      <c r="F926" s="368"/>
    </row>
    <row r="927" spans="1:6" ht="15.75" hidden="1" thickBot="1" x14ac:dyDescent="0.3">
      <c r="A927" s="336" t="s">
        <v>197</v>
      </c>
      <c r="B927" s="197"/>
      <c r="C927" s="197"/>
      <c r="D927" s="364"/>
      <c r="E927" s="365"/>
      <c r="F927" s="369"/>
    </row>
    <row r="928" spans="1:6" ht="15.75" hidden="1" thickBot="1" x14ac:dyDescent="0.3">
      <c r="A928" s="336" t="s">
        <v>198</v>
      </c>
      <c r="B928" s="197"/>
      <c r="C928" s="197"/>
      <c r="D928" s="364"/>
      <c r="E928" s="365"/>
      <c r="F928" s="369"/>
    </row>
    <row r="929" spans="1:7" hidden="1" x14ac:dyDescent="0.25">
      <c r="A929" s="361" t="s">
        <v>199</v>
      </c>
      <c r="B929" s="196"/>
      <c r="C929" s="362"/>
      <c r="D929" s="363"/>
      <c r="E929" s="363"/>
      <c r="F929" s="370"/>
    </row>
    <row r="930" spans="1:7" ht="15.75" hidden="1" thickBot="1" x14ac:dyDescent="0.3">
      <c r="A930" s="329"/>
      <c r="B930" s="330"/>
      <c r="C930" s="331"/>
      <c r="D930" s="321"/>
      <c r="E930" s="321"/>
      <c r="F930" s="321"/>
    </row>
    <row r="931" spans="1:7" ht="15.75" hidden="1" thickBot="1" x14ac:dyDescent="0.3"/>
    <row r="932" spans="1:7" ht="15.75" hidden="1" thickBot="1" x14ac:dyDescent="0.3">
      <c r="A932" s="412" t="s">
        <v>160</v>
      </c>
      <c r="B932" s="413"/>
      <c r="C932" s="413"/>
      <c r="D932" s="413"/>
      <c r="E932" s="414"/>
    </row>
    <row r="933" spans="1:7" ht="15.75" hidden="1" thickBot="1" x14ac:dyDescent="0.3">
      <c r="A933" s="412" t="s">
        <v>143</v>
      </c>
      <c r="B933" s="413"/>
      <c r="C933" s="414"/>
      <c r="D933" s="415" t="s">
        <v>126</v>
      </c>
      <c r="E933" s="415" t="s">
        <v>144</v>
      </c>
    </row>
    <row r="934" spans="1:7" hidden="1" x14ac:dyDescent="0.25">
      <c r="A934" s="332" t="s">
        <v>207</v>
      </c>
      <c r="B934" s="333"/>
      <c r="C934" s="334"/>
      <c r="D934" s="335"/>
      <c r="E934" s="335"/>
    </row>
    <row r="935" spans="1:7" ht="15.75" hidden="1" thickBot="1" x14ac:dyDescent="0.3">
      <c r="A935" s="270"/>
      <c r="B935" s="196"/>
      <c r="C935" s="196"/>
      <c r="D935" s="325"/>
      <c r="E935" s="325"/>
      <c r="F935" s="371"/>
    </row>
    <row r="936" spans="1:7" ht="15.75" hidden="1" thickBot="1" x14ac:dyDescent="0.3">
      <c r="A936" s="412" t="s">
        <v>161</v>
      </c>
      <c r="B936" s="413"/>
      <c r="C936" s="413"/>
      <c r="D936" s="413"/>
      <c r="E936" s="414"/>
    </row>
    <row r="937" spans="1:7" ht="15.75" hidden="1" thickBot="1" x14ac:dyDescent="0.3">
      <c r="A937" s="412" t="s">
        <v>143</v>
      </c>
      <c r="B937" s="413"/>
      <c r="C937" s="414"/>
      <c r="D937" s="415" t="s">
        <v>126</v>
      </c>
      <c r="E937" s="415" t="s">
        <v>144</v>
      </c>
      <c r="F937" s="415" t="s">
        <v>162</v>
      </c>
      <c r="G937" s="415" t="s">
        <v>164</v>
      </c>
    </row>
    <row r="938" spans="1:7" hidden="1" x14ac:dyDescent="0.25">
      <c r="A938" s="317" t="s">
        <v>213</v>
      </c>
      <c r="B938" s="318"/>
      <c r="C938" s="318"/>
      <c r="D938" s="373"/>
      <c r="E938" s="373"/>
      <c r="F938" s="374"/>
      <c r="G938" s="375"/>
    </row>
    <row r="939" spans="1:7" ht="15.75" hidden="1" thickBot="1" x14ac:dyDescent="0.3">
      <c r="A939" s="379" t="s">
        <v>163</v>
      </c>
      <c r="B939" s="195"/>
      <c r="C939" s="195"/>
      <c r="D939" s="380"/>
      <c r="E939" s="380"/>
      <c r="F939" s="381"/>
      <c r="G939" s="382"/>
    </row>
    <row r="940" spans="1:7" hidden="1" x14ac:dyDescent="0.25">
      <c r="A940" s="317" t="s">
        <v>200</v>
      </c>
      <c r="B940" s="318"/>
      <c r="C940" s="318"/>
      <c r="D940" s="373"/>
      <c r="E940" s="373"/>
      <c r="F940" s="383"/>
      <c r="G940" s="384"/>
    </row>
    <row r="941" spans="1:7" hidden="1" x14ac:dyDescent="0.25">
      <c r="A941" s="319" t="s">
        <v>213</v>
      </c>
      <c r="B941" s="184"/>
      <c r="C941" s="184"/>
      <c r="D941" s="376"/>
      <c r="E941" s="376"/>
      <c r="F941" s="274"/>
      <c r="G941" s="377"/>
    </row>
    <row r="942" spans="1:7" hidden="1" x14ac:dyDescent="0.25">
      <c r="A942" s="319" t="s">
        <v>163</v>
      </c>
      <c r="B942" s="184"/>
      <c r="C942" s="184"/>
      <c r="D942" s="376"/>
      <c r="E942" s="376"/>
      <c r="F942" s="274"/>
      <c r="G942" s="377"/>
    </row>
    <row r="943" spans="1:7" hidden="1" x14ac:dyDescent="0.25">
      <c r="A943" s="319" t="s">
        <v>201</v>
      </c>
      <c r="B943" s="184"/>
      <c r="C943" s="184"/>
      <c r="D943" s="376"/>
      <c r="E943" s="376"/>
      <c r="F943" s="274"/>
      <c r="G943" s="377"/>
    </row>
    <row r="944" spans="1:7" hidden="1" x14ac:dyDescent="0.25">
      <c r="A944" s="468" t="s">
        <v>202</v>
      </c>
      <c r="B944" s="469"/>
      <c r="C944" s="469"/>
      <c r="D944" s="470"/>
      <c r="E944" s="471"/>
      <c r="F944" s="472"/>
      <c r="G944" s="370"/>
    </row>
    <row r="945" spans="1:15" x14ac:dyDescent="0.25">
      <c r="A945" s="270"/>
      <c r="B945" s="196"/>
      <c r="C945" s="196"/>
      <c r="D945" s="398"/>
      <c r="E945" s="325"/>
      <c r="F945" s="399"/>
      <c r="G945" s="400"/>
      <c r="H945" s="526"/>
      <c r="I945" s="172"/>
      <c r="J945" s="172"/>
      <c r="K945" s="172"/>
      <c r="L945" s="172"/>
      <c r="M945" s="172"/>
      <c r="N945" s="172"/>
      <c r="O945" s="172"/>
    </row>
    <row r="946" spans="1:15" x14ac:dyDescent="0.25">
      <c r="A946" s="270"/>
      <c r="B946" s="196"/>
      <c r="C946" s="196"/>
      <c r="D946" s="398"/>
      <c r="E946" s="325"/>
      <c r="F946" s="399"/>
      <c r="G946" s="400"/>
      <c r="H946" s="526"/>
      <c r="I946" s="172"/>
      <c r="J946" s="172"/>
      <c r="K946" s="172"/>
      <c r="L946" s="172"/>
      <c r="M946" s="172"/>
      <c r="N946" s="172"/>
      <c r="O946" s="172"/>
    </row>
    <row r="947" spans="1:15" x14ac:dyDescent="0.25">
      <c r="A947" s="270"/>
      <c r="B947" s="196"/>
      <c r="C947" s="196"/>
      <c r="D947" s="398"/>
      <c r="E947" s="325"/>
      <c r="F947" s="399"/>
      <c r="G947" s="400"/>
      <c r="H947" s="526"/>
      <c r="I947" s="172"/>
      <c r="J947" s="172"/>
      <c r="K947" s="172"/>
      <c r="L947" s="172"/>
      <c r="M947" s="172"/>
      <c r="N947" s="172"/>
      <c r="O947" s="172"/>
    </row>
    <row r="948" spans="1:15" x14ac:dyDescent="0.25">
      <c r="A948" s="270"/>
      <c r="B948" s="196"/>
      <c r="C948" s="196"/>
      <c r="D948" s="398"/>
      <c r="E948" s="325"/>
      <c r="F948" s="399"/>
      <c r="G948" s="400"/>
      <c r="H948" s="526"/>
      <c r="I948" s="172"/>
      <c r="J948" s="172"/>
      <c r="K948" s="172"/>
      <c r="L948" s="172"/>
      <c r="M948" s="172"/>
      <c r="N948" s="172"/>
      <c r="O948" s="172"/>
    </row>
    <row r="949" spans="1:15" x14ac:dyDescent="0.25">
      <c r="A949" s="270"/>
      <c r="B949" s="196"/>
      <c r="C949" s="196"/>
      <c r="D949" s="398"/>
      <c r="E949" s="325"/>
      <c r="F949" s="399"/>
      <c r="G949" s="400"/>
      <c r="H949" s="526"/>
      <c r="I949" s="172"/>
      <c r="J949" s="172"/>
      <c r="K949" s="172"/>
      <c r="L949" s="172"/>
      <c r="M949" s="172"/>
      <c r="N949" s="172"/>
      <c r="O949" s="172"/>
    </row>
  </sheetData>
  <mergeCells count="1">
    <mergeCell ref="A1:O1"/>
  </mergeCells>
  <printOptions horizontalCentered="1"/>
  <pageMargins left="0.70866141732283472" right="0.70866141732283472" top="0.74803149606299213" bottom="0.74803149606299213" header="0.31496062992125984" footer="0.31496062992125984"/>
  <pageSetup scale="4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M19"/>
  <sheetViews>
    <sheetView topLeftCell="I16" workbookViewId="0">
      <selection activeCell="X21" sqref="X21"/>
    </sheetView>
  </sheetViews>
  <sheetFormatPr baseColWidth="10" defaultRowHeight="15" x14ac:dyDescent="0.25"/>
  <sheetData>
    <row r="7" spans="6:13" x14ac:dyDescent="0.25">
      <c r="K7" s="587">
        <v>41302</v>
      </c>
      <c r="L7" s="587">
        <v>41501</v>
      </c>
      <c r="M7" s="596">
        <f>(L7-K7)/30</f>
        <v>6.6333333333333337</v>
      </c>
    </row>
    <row r="8" spans="6:13" x14ac:dyDescent="0.25">
      <c r="K8" s="587">
        <v>41526</v>
      </c>
      <c r="L8" s="587">
        <v>41625</v>
      </c>
      <c r="M8" s="596">
        <f t="shared" ref="M8:M9" si="0">(L8-K8)/30</f>
        <v>3.3</v>
      </c>
    </row>
    <row r="9" spans="6:13" x14ac:dyDescent="0.25">
      <c r="K9" s="587">
        <v>41652</v>
      </c>
      <c r="L9" s="587">
        <v>41668</v>
      </c>
      <c r="M9" s="596">
        <f t="shared" si="0"/>
        <v>0.53333333333333333</v>
      </c>
    </row>
    <row r="10" spans="6:13" x14ac:dyDescent="0.25">
      <c r="K10" s="511"/>
      <c r="L10" s="511"/>
      <c r="M10" s="597">
        <f>SUM(M7:M9)</f>
        <v>10.466666666666667</v>
      </c>
    </row>
    <row r="11" spans="6:13" ht="15.75" thickBot="1" x14ac:dyDescent="0.3"/>
    <row r="12" spans="6:13" ht="15.75" thickBot="1" x14ac:dyDescent="0.3">
      <c r="F12" s="589">
        <v>42401</v>
      </c>
      <c r="G12" s="590">
        <v>42566</v>
      </c>
      <c r="H12" s="591">
        <v>5.5</v>
      </c>
    </row>
    <row r="13" spans="6:13" ht="15.75" thickBot="1" x14ac:dyDescent="0.3">
      <c r="F13" s="592">
        <v>42583</v>
      </c>
      <c r="G13" s="593">
        <v>42622</v>
      </c>
      <c r="H13" s="594">
        <v>1.3</v>
      </c>
    </row>
    <row r="14" spans="6:13" ht="15.75" thickBot="1" x14ac:dyDescent="0.3">
      <c r="F14" s="595"/>
      <c r="G14" s="594"/>
      <c r="H14" s="594">
        <v>6.8</v>
      </c>
    </row>
    <row r="17" spans="5:7" x14ac:dyDescent="0.25">
      <c r="E17" s="587">
        <v>42401</v>
      </c>
      <c r="F17" s="587">
        <v>42566</v>
      </c>
      <c r="G17" s="274">
        <f>+(F17-E17)/30</f>
        <v>5.5</v>
      </c>
    </row>
    <row r="18" spans="5:7" x14ac:dyDescent="0.25">
      <c r="E18" s="587">
        <v>42583</v>
      </c>
      <c r="F18" s="587">
        <v>42622</v>
      </c>
      <c r="G18" s="274">
        <f>+(F18-E18)/30</f>
        <v>1.3</v>
      </c>
    </row>
    <row r="19" spans="5:7" x14ac:dyDescent="0.25">
      <c r="E19" s="511"/>
      <c r="F19" s="511"/>
      <c r="G19" s="588">
        <f>SUM(G17:G18)</f>
        <v>6.8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7"/>
  <sheetViews>
    <sheetView topLeftCell="C1" workbookViewId="0">
      <selection activeCell="C15" sqref="C15:C21"/>
    </sheetView>
  </sheetViews>
  <sheetFormatPr baseColWidth="10" defaultRowHeight="15" x14ac:dyDescent="0.25"/>
  <sheetData>
    <row r="3" spans="1:21" x14ac:dyDescent="0.25">
      <c r="B3" s="494">
        <v>40057</v>
      </c>
      <c r="C3" s="494">
        <v>40087</v>
      </c>
      <c r="D3" s="494">
        <v>40118</v>
      </c>
      <c r="E3" s="494">
        <v>40148</v>
      </c>
      <c r="F3" s="494">
        <v>40179</v>
      </c>
      <c r="G3" s="494">
        <v>40210</v>
      </c>
      <c r="H3" s="494">
        <v>40238</v>
      </c>
      <c r="I3" s="494">
        <v>40269</v>
      </c>
      <c r="J3" s="494">
        <v>40299</v>
      </c>
      <c r="K3" s="494">
        <v>40330</v>
      </c>
      <c r="L3" s="494">
        <v>40360</v>
      </c>
      <c r="M3" s="494">
        <v>40391</v>
      </c>
      <c r="N3" s="494">
        <v>40422</v>
      </c>
      <c r="O3" s="494">
        <v>40452</v>
      </c>
      <c r="P3" s="494">
        <v>40483</v>
      </c>
      <c r="Q3" s="494">
        <v>40513</v>
      </c>
      <c r="R3" s="494">
        <v>40544</v>
      </c>
      <c r="S3" s="494">
        <v>40575</v>
      </c>
      <c r="T3" s="494">
        <v>40603</v>
      </c>
      <c r="U3" s="494">
        <v>40634</v>
      </c>
    </row>
    <row r="4" spans="1:21" x14ac:dyDescent="0.25">
      <c r="A4">
        <v>1</v>
      </c>
      <c r="B4">
        <f>1/30</f>
        <v>3.3333333333333333E-2</v>
      </c>
      <c r="D4" s="496">
        <v>40126</v>
      </c>
      <c r="E4" s="495"/>
      <c r="F4" s="495"/>
      <c r="G4" s="495"/>
      <c r="H4" s="495"/>
      <c r="I4" s="495"/>
      <c r="J4" s="495"/>
      <c r="K4" s="495"/>
      <c r="L4" s="497">
        <v>40365</v>
      </c>
    </row>
    <row r="5" spans="1:21" x14ac:dyDescent="0.25">
      <c r="A5">
        <v>10</v>
      </c>
      <c r="D5" s="496">
        <v>40134</v>
      </c>
      <c r="E5" s="495"/>
      <c r="F5" s="495"/>
      <c r="G5" s="497">
        <v>40226</v>
      </c>
    </row>
    <row r="6" spans="1:21" x14ac:dyDescent="0.25">
      <c r="A6">
        <v>4</v>
      </c>
      <c r="J6" s="496">
        <v>40301</v>
      </c>
      <c r="K6" s="495"/>
      <c r="L6" s="495"/>
      <c r="M6" s="495"/>
      <c r="N6" s="495"/>
      <c r="O6" s="495"/>
      <c r="P6" s="495"/>
      <c r="Q6" s="496">
        <v>40518</v>
      </c>
    </row>
    <row r="7" spans="1:21" x14ac:dyDescent="0.25">
      <c r="A7">
        <v>2</v>
      </c>
      <c r="G7" s="496">
        <v>40217</v>
      </c>
      <c r="J7" s="496">
        <v>40322</v>
      </c>
      <c r="K7" s="495"/>
      <c r="L7" s="495"/>
      <c r="M7" s="495"/>
      <c r="N7" s="495"/>
      <c r="O7" s="495"/>
      <c r="P7" s="495"/>
      <c r="Q7" s="495"/>
      <c r="R7" s="495"/>
      <c r="S7" s="496">
        <v>40588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9"/>
  <sheetViews>
    <sheetView topLeftCell="A9" zoomScale="85" zoomScaleNormal="85" zoomScaleSheetLayoutView="100" workbookViewId="0">
      <selection activeCell="C15" sqref="C15"/>
    </sheetView>
  </sheetViews>
  <sheetFormatPr baseColWidth="10" defaultColWidth="11.42578125" defaultRowHeight="12.75" x14ac:dyDescent="0.2"/>
  <cols>
    <col min="1" max="1" width="12.42578125" style="2" bestFit="1" customWidth="1"/>
    <col min="2" max="2" width="40.28515625" style="2" customWidth="1"/>
    <col min="3" max="3" width="26.140625" style="2" customWidth="1"/>
    <col min="4" max="5" width="14.5703125" style="26" hidden="1" customWidth="1"/>
    <col min="6" max="6" width="15.7109375" style="26" hidden="1" customWidth="1"/>
    <col min="7" max="7" width="17.85546875" style="2" hidden="1" customWidth="1"/>
    <col min="8" max="8" width="19" style="2" customWidth="1"/>
    <col min="9" max="9" width="22.42578125" style="2" hidden="1" customWidth="1"/>
    <col min="10" max="10" width="23.28515625" style="2" hidden="1" customWidth="1"/>
    <col min="11" max="12" width="11.42578125" style="2" hidden="1" customWidth="1"/>
    <col min="13" max="13" width="12.28515625" style="2" bestFit="1" customWidth="1"/>
    <col min="14" max="16384" width="11.42578125" style="2"/>
  </cols>
  <sheetData>
    <row r="1" spans="1:13" s="24" customFormat="1" ht="12" x14ac:dyDescent="0.2">
      <c r="A1" s="754" t="str">
        <f>TECNICA!A1</f>
        <v>UNIVERSIDAD DE NARIÑO</v>
      </c>
      <c r="B1" s="754"/>
      <c r="C1" s="754"/>
      <c r="D1" s="754"/>
      <c r="E1" s="754"/>
      <c r="F1" s="754"/>
      <c r="G1" s="754"/>
      <c r="H1" s="754"/>
      <c r="I1" s="224"/>
      <c r="J1" s="23"/>
      <c r="K1" s="23"/>
      <c r="L1" s="23"/>
    </row>
    <row r="2" spans="1:13" s="24" customFormat="1" ht="36.75" customHeight="1" x14ac:dyDescent="0.2">
      <c r="A2" s="751" t="str">
        <f>TECNICA!A6</f>
        <v>OBJETO: CONSTRUCCION SEGUNDA FASE EDIFICIO FACE, BLOQUE 1, SECTOR NORTE, UNIVERSIDAD DE NARIÑO SEDE TOROBAJO - DEPARTAMENTO DE NARIÑO.</v>
      </c>
      <c r="B2" s="751"/>
      <c r="C2" s="751"/>
      <c r="D2" s="751"/>
      <c r="E2" s="751"/>
      <c r="F2" s="751"/>
      <c r="G2" s="751"/>
      <c r="H2" s="751"/>
      <c r="I2" s="222"/>
      <c r="J2" s="23"/>
      <c r="K2" s="23"/>
      <c r="L2" s="23"/>
    </row>
    <row r="3" spans="1:13" s="24" customFormat="1" ht="12" x14ac:dyDescent="0.2">
      <c r="A3" s="752" t="str">
        <f>TECNICA!A5</f>
        <v>CONVOCATORIA PUBLICA No. 119602 de 2019</v>
      </c>
      <c r="B3" s="752"/>
      <c r="C3" s="752"/>
      <c r="D3" s="752"/>
      <c r="E3" s="752"/>
      <c r="F3" s="752"/>
      <c r="G3" s="752"/>
      <c r="H3" s="752"/>
      <c r="I3" s="223"/>
      <c r="J3" s="23"/>
      <c r="K3" s="23"/>
      <c r="L3" s="23"/>
    </row>
    <row r="4" spans="1:13" customFormat="1" ht="15" x14ac:dyDescent="0.25">
      <c r="A4" s="753" t="str">
        <f>TECNICA!A7</f>
        <v>FECHA:   6 de septiembre de 2019</v>
      </c>
      <c r="B4" s="753"/>
      <c r="C4" s="753"/>
      <c r="D4" s="753"/>
      <c r="E4" s="753"/>
      <c r="F4" s="753"/>
      <c r="G4" s="753"/>
      <c r="H4" s="753"/>
      <c r="I4" s="25"/>
      <c r="J4" s="25"/>
      <c r="K4" s="25"/>
      <c r="L4" s="25"/>
    </row>
    <row r="5" spans="1:13" customFormat="1" ht="15" x14ac:dyDescent="0.25">
      <c r="A5" s="6"/>
      <c r="B5" s="6"/>
      <c r="C5" s="6"/>
      <c r="D5" s="6"/>
      <c r="E5" s="6"/>
      <c r="F5" s="6"/>
      <c r="G5" s="6"/>
      <c r="H5" s="6"/>
      <c r="I5" s="6"/>
      <c r="J5" s="25"/>
      <c r="K5" s="25"/>
      <c r="L5" s="25"/>
    </row>
    <row r="6" spans="1:13" x14ac:dyDescent="0.2">
      <c r="A6" s="749" t="s">
        <v>29</v>
      </c>
      <c r="B6" s="749"/>
      <c r="C6" s="749"/>
      <c r="D6" s="749"/>
      <c r="E6" s="749"/>
      <c r="F6" s="749"/>
      <c r="G6" s="749"/>
      <c r="H6" s="749"/>
      <c r="I6" s="6"/>
    </row>
    <row r="7" spans="1:13" ht="15" x14ac:dyDescent="0.25">
      <c r="I7" s="27">
        <f>+H7*C9</f>
        <v>0</v>
      </c>
    </row>
    <row r="8" spans="1:13" x14ac:dyDescent="0.2">
      <c r="H8" s="3"/>
      <c r="I8" s="3"/>
      <c r="J8" s="3"/>
      <c r="K8" s="3"/>
      <c r="M8" s="28"/>
    </row>
    <row r="9" spans="1:13" x14ac:dyDescent="0.2">
      <c r="A9" s="2" t="s">
        <v>109</v>
      </c>
      <c r="C9" s="155">
        <f>+TECNICA!D25</f>
        <v>1288533826</v>
      </c>
      <c r="F9" s="282"/>
      <c r="H9" s="3"/>
      <c r="I9" s="3"/>
      <c r="J9" s="30">
        <f>+C9/C11</f>
        <v>1288533826</v>
      </c>
      <c r="K9" s="3"/>
    </row>
    <row r="10" spans="1:13" x14ac:dyDescent="0.2">
      <c r="A10" s="14" t="s">
        <v>30</v>
      </c>
      <c r="C10" s="155">
        <f>+GEOMEAN(C14:C23)</f>
        <v>1275973045.0064502</v>
      </c>
      <c r="F10" s="31"/>
      <c r="H10" s="3"/>
      <c r="I10" s="3"/>
      <c r="J10" s="30">
        <f>+GEOMEAN(C14:C23)</f>
        <v>1275973045.0064502</v>
      </c>
      <c r="K10" s="32">
        <v>1</v>
      </c>
      <c r="L10" s="2" t="s">
        <v>19</v>
      </c>
    </row>
    <row r="11" spans="1:13" hidden="1" x14ac:dyDescent="0.2">
      <c r="A11" s="2" t="s">
        <v>20</v>
      </c>
      <c r="C11" s="29">
        <v>1</v>
      </c>
      <c r="H11" s="33"/>
      <c r="I11" s="3"/>
      <c r="J11" s="3"/>
      <c r="K11" s="3"/>
    </row>
    <row r="12" spans="1:13" ht="13.5" thickBot="1" x14ac:dyDescent="0.25"/>
    <row r="13" spans="1:13" ht="25.5" x14ac:dyDescent="0.2">
      <c r="A13" s="34" t="s">
        <v>21</v>
      </c>
      <c r="B13" s="35" t="s">
        <v>22</v>
      </c>
      <c r="C13" s="55" t="s">
        <v>23</v>
      </c>
      <c r="D13" s="36" t="s">
        <v>24</v>
      </c>
      <c r="E13" s="36"/>
      <c r="F13" s="36"/>
      <c r="G13" s="35" t="s">
        <v>25</v>
      </c>
      <c r="H13" s="56" t="s">
        <v>31</v>
      </c>
      <c r="I13" s="37" t="s">
        <v>26</v>
      </c>
      <c r="J13" s="38"/>
    </row>
    <row r="14" spans="1:13" x14ac:dyDescent="0.2">
      <c r="A14" s="39"/>
      <c r="B14" s="40"/>
      <c r="C14" s="281">
        <v>1288533826</v>
      </c>
      <c r="D14" s="41"/>
      <c r="E14" s="41"/>
      <c r="F14" s="44">
        <f>+C9</f>
        <v>1288533826</v>
      </c>
      <c r="G14" s="40"/>
      <c r="H14" s="211">
        <f>+MAX(H15:H69)</f>
        <v>99.025188106039707</v>
      </c>
    </row>
    <row r="15" spans="1:13" x14ac:dyDescent="0.2">
      <c r="A15" s="220" t="str">
        <f>+TECNICA!A14</f>
        <v>001</v>
      </c>
      <c r="B15" s="280" t="str">
        <f>+TECNICA!B14</f>
        <v>CONSORCIO UDENAR FACEA 2019</v>
      </c>
      <c r="C15" s="42"/>
      <c r="D15" s="43">
        <f t="shared" ref="D15:D46" si="0">+IF(C15&gt;0,(IF(C15&gt;=0.9*$C$9,C15/$C$11,1)),1)</f>
        <v>1</v>
      </c>
      <c r="E15" s="43" t="str">
        <f>+IF(D15&gt;1,1,"")</f>
        <v/>
      </c>
      <c r="F15" s="44">
        <f>+F14*D15</f>
        <v>1288533826</v>
      </c>
      <c r="G15" s="43">
        <f t="shared" ref="G15:G46" si="1">+IF(D15&lt;0.9*$J$10,0,D15)</f>
        <v>0</v>
      </c>
      <c r="H15" s="153">
        <f>IF(C15&lt;$C$10,100-(($C$10-C15)/$C$10)*100,100+(($C$10-C15)/$C$10)*100)</f>
        <v>0</v>
      </c>
      <c r="I15" s="45" t="str">
        <f t="shared" ref="I15:I69" si="2">+IF(E15="","",(1-$J$9/D15)*100)</f>
        <v/>
      </c>
      <c r="J15" s="46">
        <f t="shared" ref="J15:J69" si="3">IF(H15&lt;&gt;0,C15-$C$9,0)</f>
        <v>0</v>
      </c>
    </row>
    <row r="16" spans="1:13" x14ac:dyDescent="0.2">
      <c r="A16" s="220" t="str">
        <f>+TECNICA!A15</f>
        <v>002</v>
      </c>
      <c r="B16" s="280" t="str">
        <f>+TECNICA!B15</f>
        <v>CONSORCIO EDUCAR 2019</v>
      </c>
      <c r="C16" s="42"/>
      <c r="D16" s="43">
        <f t="shared" si="0"/>
        <v>1</v>
      </c>
      <c r="E16" s="43" t="str">
        <f t="shared" ref="E16:E17" si="4">+IF(D16&gt;1,1,"")</f>
        <v/>
      </c>
      <c r="F16" s="44">
        <f>+F15*D16</f>
        <v>1288533826</v>
      </c>
      <c r="G16" s="43">
        <f t="shared" si="1"/>
        <v>0</v>
      </c>
      <c r="H16" s="153">
        <f t="shared" ref="H16:H17" si="5">IF(C16&lt;$C$10,100-(($C$10-C16)/$C$10)*100,100+(($C$10-C16)/$C$10)*100)</f>
        <v>0</v>
      </c>
      <c r="I16" s="45" t="str">
        <f t="shared" si="2"/>
        <v/>
      </c>
      <c r="J16" s="46">
        <f t="shared" si="3"/>
        <v>0</v>
      </c>
    </row>
    <row r="17" spans="1:23" x14ac:dyDescent="0.2">
      <c r="A17" s="220" t="str">
        <f>+TECNICA!A16</f>
        <v>003</v>
      </c>
      <c r="B17" s="283" t="str">
        <f>+TECNICA!B16</f>
        <v>CONSORCIO CP- UNIVERSIDAD DE NARIÑO</v>
      </c>
      <c r="C17" s="42"/>
      <c r="D17" s="43">
        <f t="shared" si="0"/>
        <v>1</v>
      </c>
      <c r="E17" s="43" t="str">
        <f t="shared" si="4"/>
        <v/>
      </c>
      <c r="F17" s="44">
        <f>+F16*D17</f>
        <v>1288533826</v>
      </c>
      <c r="G17" s="43">
        <f t="shared" si="1"/>
        <v>0</v>
      </c>
      <c r="H17" s="153">
        <f t="shared" si="5"/>
        <v>0</v>
      </c>
      <c r="I17" s="45" t="str">
        <f t="shared" si="2"/>
        <v/>
      </c>
      <c r="J17" s="46">
        <f t="shared" si="3"/>
        <v>0</v>
      </c>
    </row>
    <row r="18" spans="1:23" x14ac:dyDescent="0.2">
      <c r="A18" s="220" t="str">
        <f>+TECNICA!A17</f>
        <v>004</v>
      </c>
      <c r="B18" s="280" t="str">
        <f>+TECNICA!B17</f>
        <v>CONSORCIO JRL</v>
      </c>
      <c r="C18" s="42"/>
      <c r="D18" s="43">
        <f t="shared" si="0"/>
        <v>1</v>
      </c>
      <c r="E18" s="43" t="str">
        <f t="shared" ref="E18:E69" si="6">+IF(D18&gt;1,1,"")</f>
        <v/>
      </c>
      <c r="F18" s="44">
        <f t="shared" ref="F18:F69" si="7">+F17*D18</f>
        <v>1288533826</v>
      </c>
      <c r="G18" s="43">
        <f t="shared" si="1"/>
        <v>0</v>
      </c>
      <c r="H18" s="153">
        <f t="shared" ref="H18:H69" si="8">IF(C18&lt;$C$10,100-(($C$10-C18)/$C$10)*100,100+(($C$10-C18)/$C$10)*100)</f>
        <v>0</v>
      </c>
      <c r="I18" s="45" t="str">
        <f t="shared" si="2"/>
        <v/>
      </c>
      <c r="J18" s="46">
        <f t="shared" si="3"/>
        <v>0</v>
      </c>
    </row>
    <row r="19" spans="1:23" x14ac:dyDescent="0.2">
      <c r="A19" s="220" t="str">
        <f>+TECNICA!A18</f>
        <v>005</v>
      </c>
      <c r="B19" s="280" t="str">
        <f>+TECNICA!B18</f>
        <v>CONSORCIO UNI-INGENIEROS FACEA 2019</v>
      </c>
      <c r="C19" s="42"/>
      <c r="D19" s="43">
        <f t="shared" si="0"/>
        <v>1</v>
      </c>
      <c r="E19" s="43" t="str">
        <f t="shared" si="6"/>
        <v/>
      </c>
      <c r="F19" s="44">
        <f t="shared" si="7"/>
        <v>1288533826</v>
      </c>
      <c r="G19" s="43">
        <f t="shared" si="1"/>
        <v>0</v>
      </c>
      <c r="H19" s="153">
        <f t="shared" si="8"/>
        <v>0</v>
      </c>
      <c r="I19" s="45" t="str">
        <f t="shared" si="2"/>
        <v/>
      </c>
      <c r="J19" s="46">
        <f t="shared" si="3"/>
        <v>0</v>
      </c>
    </row>
    <row r="20" spans="1:23" x14ac:dyDescent="0.2">
      <c r="A20" s="220" t="str">
        <f>+TECNICA!A19</f>
        <v>006</v>
      </c>
      <c r="B20" s="280" t="str">
        <f>+TECNICA!B19</f>
        <v>CONSORCIO GHR</v>
      </c>
      <c r="C20" s="42">
        <f>1269161386-5626678</f>
        <v>1263534708</v>
      </c>
      <c r="D20" s="43">
        <f t="shared" si="0"/>
        <v>1263534708</v>
      </c>
      <c r="E20" s="43">
        <f t="shared" si="6"/>
        <v>1</v>
      </c>
      <c r="F20" s="44">
        <f t="shared" si="7"/>
        <v>1.6281072115830328E+18</v>
      </c>
      <c r="G20" s="43">
        <f t="shared" si="1"/>
        <v>1263534708</v>
      </c>
      <c r="H20" s="153">
        <f t="shared" si="8"/>
        <v>99.025188106039707</v>
      </c>
      <c r="I20" s="45">
        <f t="shared" ref="I20:I21" si="9">+IF(E20="","",(1-$J$9/D20)*100)</f>
        <v>-1.9785066323639189</v>
      </c>
      <c r="J20" s="46">
        <f t="shared" si="3"/>
        <v>-24999118</v>
      </c>
    </row>
    <row r="21" spans="1:23" x14ac:dyDescent="0.2">
      <c r="A21" s="220" t="str">
        <f>+TECNICA!A20</f>
        <v>007</v>
      </c>
      <c r="B21" s="280" t="str">
        <f>+TECNICA!B20</f>
        <v xml:space="preserve">CONSORCIO FACEA UDENAR </v>
      </c>
      <c r="C21" s="42"/>
      <c r="D21" s="43">
        <f t="shared" si="0"/>
        <v>1</v>
      </c>
      <c r="E21" s="43" t="str">
        <f t="shared" si="6"/>
        <v/>
      </c>
      <c r="F21" s="44">
        <f t="shared" si="7"/>
        <v>1.6281072115830328E+18</v>
      </c>
      <c r="G21" s="43">
        <f t="shared" si="1"/>
        <v>0</v>
      </c>
      <c r="H21" s="153">
        <f t="shared" si="8"/>
        <v>0</v>
      </c>
      <c r="I21" s="45" t="str">
        <f t="shared" si="9"/>
        <v/>
      </c>
      <c r="J21" s="46">
        <f t="shared" si="3"/>
        <v>0</v>
      </c>
      <c r="W21" s="2">
        <f>35.95/1.22/2.44</f>
        <v>12.076726686374633</v>
      </c>
    </row>
    <row r="22" spans="1:23" x14ac:dyDescent="0.2">
      <c r="A22" s="220" t="str">
        <f>+TECNICA!A21</f>
        <v>008</v>
      </c>
      <c r="B22" s="280">
        <f>+TECNICA!B21</f>
        <v>0</v>
      </c>
      <c r="C22" s="42"/>
      <c r="D22" s="43">
        <f t="shared" si="0"/>
        <v>1</v>
      </c>
      <c r="E22" s="43" t="str">
        <f t="shared" si="6"/>
        <v/>
      </c>
      <c r="F22" s="44">
        <f t="shared" si="7"/>
        <v>1.6281072115830328E+18</v>
      </c>
      <c r="G22" s="43">
        <f t="shared" si="1"/>
        <v>0</v>
      </c>
      <c r="H22" s="153">
        <f t="shared" si="8"/>
        <v>0</v>
      </c>
      <c r="I22" s="45" t="str">
        <f t="shared" si="2"/>
        <v/>
      </c>
      <c r="J22" s="46">
        <f t="shared" si="3"/>
        <v>0</v>
      </c>
    </row>
    <row r="23" spans="1:23" x14ac:dyDescent="0.2">
      <c r="A23" s="220" t="str">
        <f>+TECNICA!A22</f>
        <v>009</v>
      </c>
      <c r="B23" s="283">
        <f>+TECNICA!B22</f>
        <v>0</v>
      </c>
      <c r="C23" s="42"/>
      <c r="D23" s="43">
        <f t="shared" si="0"/>
        <v>1</v>
      </c>
      <c r="E23" s="43" t="str">
        <f t="shared" si="6"/>
        <v/>
      </c>
      <c r="F23" s="44">
        <f t="shared" si="7"/>
        <v>1.6281072115830328E+18</v>
      </c>
      <c r="G23" s="43">
        <f t="shared" si="1"/>
        <v>0</v>
      </c>
      <c r="H23" s="153">
        <f t="shared" si="8"/>
        <v>0</v>
      </c>
      <c r="I23" s="45" t="str">
        <f t="shared" si="2"/>
        <v/>
      </c>
      <c r="J23" s="46">
        <f t="shared" si="3"/>
        <v>0</v>
      </c>
    </row>
    <row r="24" spans="1:23" hidden="1" x14ac:dyDescent="0.2">
      <c r="A24" s="220">
        <f>+TECNICA!A23</f>
        <v>0</v>
      </c>
      <c r="B24" s="280">
        <f>+TECNICA!B24</f>
        <v>0</v>
      </c>
      <c r="C24" s="42"/>
      <c r="D24" s="43">
        <f t="shared" si="0"/>
        <v>1</v>
      </c>
      <c r="E24" s="43" t="str">
        <f t="shared" si="6"/>
        <v/>
      </c>
      <c r="F24" s="44">
        <f t="shared" si="7"/>
        <v>1.6281072115830328E+18</v>
      </c>
      <c r="G24" s="43">
        <f t="shared" si="1"/>
        <v>0</v>
      </c>
      <c r="H24" s="153">
        <f t="shared" si="8"/>
        <v>0</v>
      </c>
      <c r="I24" s="45" t="str">
        <f t="shared" si="2"/>
        <v/>
      </c>
      <c r="J24" s="46">
        <f t="shared" si="3"/>
        <v>0</v>
      </c>
    </row>
    <row r="25" spans="1:23" hidden="1" x14ac:dyDescent="0.2">
      <c r="A25" s="220"/>
      <c r="B25" s="40"/>
      <c r="C25" s="47"/>
      <c r="D25" s="43">
        <f t="shared" si="0"/>
        <v>1</v>
      </c>
      <c r="E25" s="43" t="str">
        <f t="shared" si="6"/>
        <v/>
      </c>
      <c r="F25" s="44">
        <f t="shared" si="7"/>
        <v>1.6281072115830328E+18</v>
      </c>
      <c r="G25" s="43">
        <f t="shared" si="1"/>
        <v>0</v>
      </c>
      <c r="H25" s="153">
        <f t="shared" si="8"/>
        <v>0</v>
      </c>
      <c r="I25" s="45" t="str">
        <f t="shared" si="2"/>
        <v/>
      </c>
      <c r="J25" s="46">
        <f t="shared" si="3"/>
        <v>0</v>
      </c>
    </row>
    <row r="26" spans="1:23" hidden="1" x14ac:dyDescent="0.2">
      <c r="A26" s="39">
        <v>12</v>
      </c>
      <c r="B26" s="40"/>
      <c r="C26" s="47"/>
      <c r="D26" s="43">
        <f t="shared" si="0"/>
        <v>1</v>
      </c>
      <c r="E26" s="43" t="str">
        <f t="shared" si="6"/>
        <v/>
      </c>
      <c r="F26" s="44">
        <f t="shared" si="7"/>
        <v>1.6281072115830328E+18</v>
      </c>
      <c r="G26" s="43">
        <f t="shared" si="1"/>
        <v>0</v>
      </c>
      <c r="H26" s="153">
        <f t="shared" si="8"/>
        <v>0</v>
      </c>
      <c r="I26" s="45" t="str">
        <f t="shared" si="2"/>
        <v/>
      </c>
      <c r="J26" s="46">
        <f t="shared" si="3"/>
        <v>0</v>
      </c>
    </row>
    <row r="27" spans="1:23" hidden="1" x14ac:dyDescent="0.2">
      <c r="A27" s="39">
        <v>13</v>
      </c>
      <c r="B27" s="40"/>
      <c r="C27" s="47"/>
      <c r="D27" s="43">
        <f t="shared" si="0"/>
        <v>1</v>
      </c>
      <c r="E27" s="43" t="str">
        <f t="shared" si="6"/>
        <v/>
      </c>
      <c r="F27" s="44">
        <f t="shared" si="7"/>
        <v>1.6281072115830328E+18</v>
      </c>
      <c r="G27" s="43">
        <f t="shared" si="1"/>
        <v>0</v>
      </c>
      <c r="H27" s="153">
        <f t="shared" si="8"/>
        <v>0</v>
      </c>
      <c r="I27" s="45" t="str">
        <f t="shared" si="2"/>
        <v/>
      </c>
      <c r="J27" s="46">
        <f t="shared" si="3"/>
        <v>0</v>
      </c>
    </row>
    <row r="28" spans="1:23" hidden="1" x14ac:dyDescent="0.2">
      <c r="A28" s="39">
        <v>14</v>
      </c>
      <c r="B28" s="40"/>
      <c r="C28" s="47"/>
      <c r="D28" s="43">
        <f t="shared" si="0"/>
        <v>1</v>
      </c>
      <c r="E28" s="43" t="str">
        <f t="shared" si="6"/>
        <v/>
      </c>
      <c r="F28" s="44">
        <f t="shared" si="7"/>
        <v>1.6281072115830328E+18</v>
      </c>
      <c r="G28" s="43">
        <f t="shared" si="1"/>
        <v>0</v>
      </c>
      <c r="H28" s="153">
        <f t="shared" si="8"/>
        <v>0</v>
      </c>
      <c r="I28" s="45" t="str">
        <f t="shared" si="2"/>
        <v/>
      </c>
      <c r="J28" s="46">
        <f t="shared" si="3"/>
        <v>0</v>
      </c>
    </row>
    <row r="29" spans="1:23" hidden="1" x14ac:dyDescent="0.2">
      <c r="A29" s="39">
        <v>15</v>
      </c>
      <c r="B29" s="40"/>
      <c r="C29" s="47"/>
      <c r="D29" s="43">
        <f t="shared" si="0"/>
        <v>1</v>
      </c>
      <c r="E29" s="43" t="str">
        <f t="shared" si="6"/>
        <v/>
      </c>
      <c r="F29" s="44">
        <f t="shared" si="7"/>
        <v>1.6281072115830328E+18</v>
      </c>
      <c r="G29" s="43">
        <f t="shared" si="1"/>
        <v>0</v>
      </c>
      <c r="H29" s="153">
        <f t="shared" si="8"/>
        <v>0</v>
      </c>
      <c r="I29" s="45" t="str">
        <f t="shared" si="2"/>
        <v/>
      </c>
      <c r="J29" s="46">
        <f t="shared" si="3"/>
        <v>0</v>
      </c>
    </row>
    <row r="30" spans="1:23" hidden="1" x14ac:dyDescent="0.2">
      <c r="A30" s="39">
        <v>16</v>
      </c>
      <c r="B30" s="40"/>
      <c r="C30" s="47"/>
      <c r="D30" s="43">
        <f t="shared" si="0"/>
        <v>1</v>
      </c>
      <c r="E30" s="43" t="str">
        <f t="shared" si="6"/>
        <v/>
      </c>
      <c r="F30" s="44">
        <f t="shared" si="7"/>
        <v>1.6281072115830328E+18</v>
      </c>
      <c r="G30" s="43">
        <f t="shared" si="1"/>
        <v>0</v>
      </c>
      <c r="H30" s="153">
        <f t="shared" si="8"/>
        <v>0</v>
      </c>
      <c r="I30" s="45" t="str">
        <f t="shared" si="2"/>
        <v/>
      </c>
      <c r="J30" s="46">
        <f t="shared" si="3"/>
        <v>0</v>
      </c>
    </row>
    <row r="31" spans="1:23" hidden="1" x14ac:dyDescent="0.2">
      <c r="A31" s="39">
        <v>17</v>
      </c>
      <c r="B31" s="40"/>
      <c r="C31" s="47"/>
      <c r="D31" s="43">
        <f t="shared" si="0"/>
        <v>1</v>
      </c>
      <c r="E31" s="43" t="str">
        <f t="shared" si="6"/>
        <v/>
      </c>
      <c r="F31" s="44">
        <f t="shared" si="7"/>
        <v>1.6281072115830328E+18</v>
      </c>
      <c r="G31" s="43">
        <f t="shared" si="1"/>
        <v>0</v>
      </c>
      <c r="H31" s="153">
        <f t="shared" si="8"/>
        <v>0</v>
      </c>
      <c r="I31" s="45" t="str">
        <f t="shared" si="2"/>
        <v/>
      </c>
      <c r="J31" s="46">
        <f t="shared" si="3"/>
        <v>0</v>
      </c>
    </row>
    <row r="32" spans="1:23" hidden="1" x14ac:dyDescent="0.2">
      <c r="A32" s="39">
        <v>18</v>
      </c>
      <c r="B32" s="40"/>
      <c r="C32" s="47"/>
      <c r="D32" s="43">
        <f t="shared" si="0"/>
        <v>1</v>
      </c>
      <c r="E32" s="43" t="str">
        <f t="shared" si="6"/>
        <v/>
      </c>
      <c r="F32" s="44">
        <f t="shared" si="7"/>
        <v>1.6281072115830328E+18</v>
      </c>
      <c r="G32" s="43">
        <f t="shared" si="1"/>
        <v>0</v>
      </c>
      <c r="H32" s="153">
        <f t="shared" si="8"/>
        <v>0</v>
      </c>
      <c r="I32" s="45" t="str">
        <f t="shared" si="2"/>
        <v/>
      </c>
      <c r="J32" s="46">
        <f t="shared" si="3"/>
        <v>0</v>
      </c>
    </row>
    <row r="33" spans="1:10" hidden="1" x14ac:dyDescent="0.2">
      <c r="A33" s="39">
        <v>19</v>
      </c>
      <c r="B33" s="40"/>
      <c r="C33" s="47"/>
      <c r="D33" s="43">
        <f t="shared" si="0"/>
        <v>1</v>
      </c>
      <c r="E33" s="43" t="str">
        <f t="shared" si="6"/>
        <v/>
      </c>
      <c r="F33" s="44">
        <f t="shared" si="7"/>
        <v>1.6281072115830328E+18</v>
      </c>
      <c r="G33" s="43">
        <f t="shared" si="1"/>
        <v>0</v>
      </c>
      <c r="H33" s="153">
        <f t="shared" si="8"/>
        <v>0</v>
      </c>
      <c r="I33" s="45" t="str">
        <f t="shared" si="2"/>
        <v/>
      </c>
      <c r="J33" s="46">
        <f t="shared" si="3"/>
        <v>0</v>
      </c>
    </row>
    <row r="34" spans="1:10" hidden="1" x14ac:dyDescent="0.2">
      <c r="A34" s="39">
        <v>20</v>
      </c>
      <c r="B34" s="40"/>
      <c r="C34" s="47"/>
      <c r="D34" s="43">
        <f t="shared" si="0"/>
        <v>1</v>
      </c>
      <c r="E34" s="43" t="str">
        <f t="shared" si="6"/>
        <v/>
      </c>
      <c r="F34" s="44">
        <f t="shared" si="7"/>
        <v>1.6281072115830328E+18</v>
      </c>
      <c r="G34" s="43">
        <f t="shared" si="1"/>
        <v>0</v>
      </c>
      <c r="H34" s="153">
        <f t="shared" si="8"/>
        <v>0</v>
      </c>
      <c r="I34" s="45" t="str">
        <f t="shared" si="2"/>
        <v/>
      </c>
      <c r="J34" s="46">
        <f t="shared" si="3"/>
        <v>0</v>
      </c>
    </row>
    <row r="35" spans="1:10" hidden="1" x14ac:dyDescent="0.2">
      <c r="A35" s="39">
        <v>21</v>
      </c>
      <c r="B35" s="40"/>
      <c r="C35" s="47"/>
      <c r="D35" s="43">
        <f t="shared" si="0"/>
        <v>1</v>
      </c>
      <c r="E35" s="43" t="str">
        <f t="shared" si="6"/>
        <v/>
      </c>
      <c r="F35" s="44">
        <f t="shared" si="7"/>
        <v>1.6281072115830328E+18</v>
      </c>
      <c r="G35" s="43">
        <f t="shared" si="1"/>
        <v>0</v>
      </c>
      <c r="H35" s="153">
        <f t="shared" si="8"/>
        <v>0</v>
      </c>
      <c r="I35" s="45" t="str">
        <f t="shared" si="2"/>
        <v/>
      </c>
      <c r="J35" s="46">
        <f t="shared" si="3"/>
        <v>0</v>
      </c>
    </row>
    <row r="36" spans="1:10" hidden="1" x14ac:dyDescent="0.2">
      <c r="A36" s="39">
        <v>22</v>
      </c>
      <c r="B36" s="40"/>
      <c r="C36" s="47"/>
      <c r="D36" s="43">
        <f t="shared" si="0"/>
        <v>1</v>
      </c>
      <c r="E36" s="43" t="str">
        <f t="shared" si="6"/>
        <v/>
      </c>
      <c r="F36" s="44">
        <f t="shared" si="7"/>
        <v>1.6281072115830328E+18</v>
      </c>
      <c r="G36" s="43">
        <f t="shared" si="1"/>
        <v>0</v>
      </c>
      <c r="H36" s="153">
        <f t="shared" si="8"/>
        <v>0</v>
      </c>
      <c r="I36" s="45" t="str">
        <f t="shared" si="2"/>
        <v/>
      </c>
      <c r="J36" s="46">
        <f t="shared" si="3"/>
        <v>0</v>
      </c>
    </row>
    <row r="37" spans="1:10" hidden="1" x14ac:dyDescent="0.2">
      <c r="A37" s="39">
        <v>23</v>
      </c>
      <c r="B37" s="40"/>
      <c r="C37" s="47"/>
      <c r="D37" s="43">
        <f t="shared" si="0"/>
        <v>1</v>
      </c>
      <c r="E37" s="43" t="str">
        <f t="shared" si="6"/>
        <v/>
      </c>
      <c r="F37" s="44">
        <f t="shared" si="7"/>
        <v>1.6281072115830328E+18</v>
      </c>
      <c r="G37" s="43">
        <f t="shared" si="1"/>
        <v>0</v>
      </c>
      <c r="H37" s="153">
        <f t="shared" si="8"/>
        <v>0</v>
      </c>
      <c r="I37" s="45" t="str">
        <f t="shared" si="2"/>
        <v/>
      </c>
      <c r="J37" s="46">
        <f t="shared" si="3"/>
        <v>0</v>
      </c>
    </row>
    <row r="38" spans="1:10" hidden="1" x14ac:dyDescent="0.2">
      <c r="A38" s="39">
        <v>24</v>
      </c>
      <c r="B38" s="40"/>
      <c r="C38" s="47"/>
      <c r="D38" s="43">
        <f t="shared" si="0"/>
        <v>1</v>
      </c>
      <c r="E38" s="43" t="str">
        <f t="shared" si="6"/>
        <v/>
      </c>
      <c r="F38" s="44">
        <f t="shared" si="7"/>
        <v>1.6281072115830328E+18</v>
      </c>
      <c r="G38" s="43">
        <f t="shared" si="1"/>
        <v>0</v>
      </c>
      <c r="H38" s="153">
        <f t="shared" si="8"/>
        <v>0</v>
      </c>
      <c r="I38" s="45" t="str">
        <f t="shared" si="2"/>
        <v/>
      </c>
      <c r="J38" s="46">
        <f t="shared" si="3"/>
        <v>0</v>
      </c>
    </row>
    <row r="39" spans="1:10" hidden="1" x14ac:dyDescent="0.2">
      <c r="A39" s="39">
        <v>25</v>
      </c>
      <c r="B39" s="40"/>
      <c r="C39" s="47"/>
      <c r="D39" s="43">
        <f t="shared" si="0"/>
        <v>1</v>
      </c>
      <c r="E39" s="43" t="str">
        <f t="shared" si="6"/>
        <v/>
      </c>
      <c r="F39" s="44">
        <f t="shared" si="7"/>
        <v>1.6281072115830328E+18</v>
      </c>
      <c r="G39" s="43">
        <f t="shared" si="1"/>
        <v>0</v>
      </c>
      <c r="H39" s="153">
        <f t="shared" si="8"/>
        <v>0</v>
      </c>
      <c r="I39" s="45" t="str">
        <f t="shared" si="2"/>
        <v/>
      </c>
      <c r="J39" s="46">
        <f t="shared" si="3"/>
        <v>0</v>
      </c>
    </row>
    <row r="40" spans="1:10" hidden="1" x14ac:dyDescent="0.2">
      <c r="A40" s="39">
        <v>26</v>
      </c>
      <c r="B40" s="40"/>
      <c r="C40" s="47"/>
      <c r="D40" s="43">
        <f t="shared" si="0"/>
        <v>1</v>
      </c>
      <c r="E40" s="43" t="str">
        <f t="shared" si="6"/>
        <v/>
      </c>
      <c r="F40" s="44">
        <f t="shared" si="7"/>
        <v>1.6281072115830328E+18</v>
      </c>
      <c r="G40" s="43">
        <f t="shared" si="1"/>
        <v>0</v>
      </c>
      <c r="H40" s="153">
        <f t="shared" si="8"/>
        <v>0</v>
      </c>
      <c r="I40" s="45" t="str">
        <f t="shared" si="2"/>
        <v/>
      </c>
      <c r="J40" s="46">
        <f t="shared" si="3"/>
        <v>0</v>
      </c>
    </row>
    <row r="41" spans="1:10" hidden="1" x14ac:dyDescent="0.2">
      <c r="A41" s="39">
        <v>27</v>
      </c>
      <c r="B41" s="40"/>
      <c r="C41" s="47"/>
      <c r="D41" s="43">
        <f t="shared" si="0"/>
        <v>1</v>
      </c>
      <c r="E41" s="43" t="str">
        <f t="shared" si="6"/>
        <v/>
      </c>
      <c r="F41" s="44">
        <f t="shared" si="7"/>
        <v>1.6281072115830328E+18</v>
      </c>
      <c r="G41" s="43">
        <f t="shared" si="1"/>
        <v>0</v>
      </c>
      <c r="H41" s="153">
        <f t="shared" si="8"/>
        <v>0</v>
      </c>
      <c r="I41" s="45" t="str">
        <f t="shared" si="2"/>
        <v/>
      </c>
      <c r="J41" s="46">
        <f t="shared" si="3"/>
        <v>0</v>
      </c>
    </row>
    <row r="42" spans="1:10" hidden="1" x14ac:dyDescent="0.2">
      <c r="A42" s="39">
        <v>28</v>
      </c>
      <c r="B42" s="40"/>
      <c r="C42" s="47"/>
      <c r="D42" s="43">
        <f t="shared" si="0"/>
        <v>1</v>
      </c>
      <c r="E42" s="43" t="str">
        <f t="shared" si="6"/>
        <v/>
      </c>
      <c r="F42" s="44">
        <f t="shared" si="7"/>
        <v>1.6281072115830328E+18</v>
      </c>
      <c r="G42" s="43">
        <f t="shared" si="1"/>
        <v>0</v>
      </c>
      <c r="H42" s="153">
        <f t="shared" si="8"/>
        <v>0</v>
      </c>
      <c r="I42" s="45" t="str">
        <f t="shared" si="2"/>
        <v/>
      </c>
      <c r="J42" s="46">
        <f t="shared" si="3"/>
        <v>0</v>
      </c>
    </row>
    <row r="43" spans="1:10" hidden="1" x14ac:dyDescent="0.2">
      <c r="A43" s="39">
        <v>29</v>
      </c>
      <c r="B43" s="40"/>
      <c r="C43" s="47"/>
      <c r="D43" s="43">
        <f t="shared" si="0"/>
        <v>1</v>
      </c>
      <c r="E43" s="43" t="str">
        <f t="shared" si="6"/>
        <v/>
      </c>
      <c r="F43" s="44">
        <f t="shared" si="7"/>
        <v>1.6281072115830328E+18</v>
      </c>
      <c r="G43" s="43">
        <f t="shared" si="1"/>
        <v>0</v>
      </c>
      <c r="H43" s="153">
        <f t="shared" si="8"/>
        <v>0</v>
      </c>
      <c r="I43" s="45" t="str">
        <f t="shared" si="2"/>
        <v/>
      </c>
      <c r="J43" s="46">
        <f t="shared" si="3"/>
        <v>0</v>
      </c>
    </row>
    <row r="44" spans="1:10" hidden="1" x14ac:dyDescent="0.2">
      <c r="A44" s="39">
        <v>30</v>
      </c>
      <c r="B44" s="40"/>
      <c r="C44" s="47"/>
      <c r="D44" s="43">
        <f t="shared" si="0"/>
        <v>1</v>
      </c>
      <c r="E44" s="43" t="str">
        <f t="shared" si="6"/>
        <v/>
      </c>
      <c r="F44" s="44">
        <f t="shared" si="7"/>
        <v>1.6281072115830328E+18</v>
      </c>
      <c r="G44" s="43">
        <f t="shared" si="1"/>
        <v>0</v>
      </c>
      <c r="H44" s="153">
        <f t="shared" si="8"/>
        <v>0</v>
      </c>
      <c r="I44" s="45" t="str">
        <f t="shared" si="2"/>
        <v/>
      </c>
      <c r="J44" s="46">
        <f t="shared" si="3"/>
        <v>0</v>
      </c>
    </row>
    <row r="45" spans="1:10" hidden="1" x14ac:dyDescent="0.2">
      <c r="A45" s="39">
        <v>31</v>
      </c>
      <c r="B45" s="40"/>
      <c r="C45" s="47"/>
      <c r="D45" s="43">
        <f t="shared" si="0"/>
        <v>1</v>
      </c>
      <c r="E45" s="43" t="str">
        <f t="shared" si="6"/>
        <v/>
      </c>
      <c r="F45" s="44">
        <f t="shared" si="7"/>
        <v>1.6281072115830328E+18</v>
      </c>
      <c r="G45" s="43">
        <f t="shared" si="1"/>
        <v>0</v>
      </c>
      <c r="H45" s="153">
        <f t="shared" si="8"/>
        <v>0</v>
      </c>
      <c r="I45" s="45" t="str">
        <f t="shared" si="2"/>
        <v/>
      </c>
      <c r="J45" s="46">
        <f t="shared" si="3"/>
        <v>0</v>
      </c>
    </row>
    <row r="46" spans="1:10" hidden="1" x14ac:dyDescent="0.2">
      <c r="A46" s="39">
        <v>32</v>
      </c>
      <c r="B46" s="40"/>
      <c r="C46" s="47"/>
      <c r="D46" s="43">
        <f t="shared" si="0"/>
        <v>1</v>
      </c>
      <c r="E46" s="43" t="str">
        <f t="shared" si="6"/>
        <v/>
      </c>
      <c r="F46" s="44">
        <f t="shared" si="7"/>
        <v>1.6281072115830328E+18</v>
      </c>
      <c r="G46" s="43">
        <f t="shared" si="1"/>
        <v>0</v>
      </c>
      <c r="H46" s="153">
        <f t="shared" si="8"/>
        <v>0</v>
      </c>
      <c r="I46" s="45" t="str">
        <f t="shared" si="2"/>
        <v/>
      </c>
      <c r="J46" s="46">
        <f t="shared" si="3"/>
        <v>0</v>
      </c>
    </row>
    <row r="47" spans="1:10" hidden="1" x14ac:dyDescent="0.2">
      <c r="A47" s="39">
        <v>33</v>
      </c>
      <c r="B47" s="40"/>
      <c r="C47" s="47"/>
      <c r="D47" s="43">
        <f t="shared" ref="D47:D69" si="10">+IF(C47&gt;0,(IF(C47&gt;=0.9*$C$9,C47/$C$11,1)),1)</f>
        <v>1</v>
      </c>
      <c r="E47" s="43" t="str">
        <f t="shared" si="6"/>
        <v/>
      </c>
      <c r="F47" s="44">
        <f t="shared" si="7"/>
        <v>1.6281072115830328E+18</v>
      </c>
      <c r="G47" s="43">
        <f t="shared" ref="G47:G69" si="11">+IF(D47&lt;0.9*$J$10,0,D47)</f>
        <v>0</v>
      </c>
      <c r="H47" s="153">
        <f t="shared" si="8"/>
        <v>0</v>
      </c>
      <c r="I47" s="45" t="str">
        <f t="shared" si="2"/>
        <v/>
      </c>
      <c r="J47" s="46">
        <f t="shared" si="3"/>
        <v>0</v>
      </c>
    </row>
    <row r="48" spans="1:10" hidden="1" x14ac:dyDescent="0.2">
      <c r="A48" s="39">
        <v>34</v>
      </c>
      <c r="B48" s="40"/>
      <c r="C48" s="47"/>
      <c r="D48" s="43">
        <f t="shared" si="10"/>
        <v>1</v>
      </c>
      <c r="E48" s="43" t="str">
        <f t="shared" si="6"/>
        <v/>
      </c>
      <c r="F48" s="44">
        <f t="shared" si="7"/>
        <v>1.6281072115830328E+18</v>
      </c>
      <c r="G48" s="43">
        <f t="shared" si="11"/>
        <v>0</v>
      </c>
      <c r="H48" s="153">
        <f t="shared" si="8"/>
        <v>0</v>
      </c>
      <c r="I48" s="45" t="str">
        <f t="shared" si="2"/>
        <v/>
      </c>
      <c r="J48" s="46">
        <f t="shared" si="3"/>
        <v>0</v>
      </c>
    </row>
    <row r="49" spans="1:12" hidden="1" x14ac:dyDescent="0.2">
      <c r="A49" s="39">
        <v>35</v>
      </c>
      <c r="B49" s="40"/>
      <c r="C49" s="47"/>
      <c r="D49" s="43">
        <f t="shared" si="10"/>
        <v>1</v>
      </c>
      <c r="E49" s="43" t="str">
        <f t="shared" si="6"/>
        <v/>
      </c>
      <c r="F49" s="44">
        <f t="shared" si="7"/>
        <v>1.6281072115830328E+18</v>
      </c>
      <c r="G49" s="43">
        <f t="shared" si="11"/>
        <v>0</v>
      </c>
      <c r="H49" s="153">
        <f t="shared" si="8"/>
        <v>0</v>
      </c>
      <c r="I49" s="45" t="str">
        <f t="shared" si="2"/>
        <v/>
      </c>
      <c r="J49" s="46">
        <f t="shared" si="3"/>
        <v>0</v>
      </c>
    </row>
    <row r="50" spans="1:12" hidden="1" x14ac:dyDescent="0.2">
      <c r="A50" s="39">
        <v>36</v>
      </c>
      <c r="B50" s="40"/>
      <c r="C50" s="47"/>
      <c r="D50" s="43">
        <f t="shared" si="10"/>
        <v>1</v>
      </c>
      <c r="E50" s="43" t="str">
        <f t="shared" si="6"/>
        <v/>
      </c>
      <c r="F50" s="44">
        <f t="shared" si="7"/>
        <v>1.6281072115830328E+18</v>
      </c>
      <c r="G50" s="43">
        <f t="shared" si="11"/>
        <v>0</v>
      </c>
      <c r="H50" s="153">
        <f t="shared" si="8"/>
        <v>0</v>
      </c>
      <c r="I50" s="45" t="str">
        <f t="shared" si="2"/>
        <v/>
      </c>
      <c r="J50" s="46">
        <f t="shared" si="3"/>
        <v>0</v>
      </c>
    </row>
    <row r="51" spans="1:12" hidden="1" x14ac:dyDescent="0.2">
      <c r="A51" s="39">
        <v>37</v>
      </c>
      <c r="B51" s="40"/>
      <c r="C51" s="47"/>
      <c r="D51" s="43">
        <f t="shared" si="10"/>
        <v>1</v>
      </c>
      <c r="E51" s="43" t="str">
        <f t="shared" si="6"/>
        <v/>
      </c>
      <c r="F51" s="44">
        <f t="shared" si="7"/>
        <v>1.6281072115830328E+18</v>
      </c>
      <c r="G51" s="43">
        <f t="shared" si="11"/>
        <v>0</v>
      </c>
      <c r="H51" s="153">
        <f t="shared" si="8"/>
        <v>0</v>
      </c>
      <c r="I51" s="45" t="str">
        <f t="shared" si="2"/>
        <v/>
      </c>
      <c r="J51" s="46">
        <f t="shared" si="3"/>
        <v>0</v>
      </c>
    </row>
    <row r="52" spans="1:12" hidden="1" x14ac:dyDescent="0.2">
      <c r="A52" s="39">
        <v>38</v>
      </c>
      <c r="B52" s="40"/>
      <c r="C52" s="47"/>
      <c r="D52" s="43">
        <f t="shared" si="10"/>
        <v>1</v>
      </c>
      <c r="E52" s="43" t="str">
        <f t="shared" si="6"/>
        <v/>
      </c>
      <c r="F52" s="44">
        <f t="shared" si="7"/>
        <v>1.6281072115830328E+18</v>
      </c>
      <c r="G52" s="43">
        <f t="shared" si="11"/>
        <v>0</v>
      </c>
      <c r="H52" s="153">
        <f t="shared" si="8"/>
        <v>0</v>
      </c>
      <c r="I52" s="45" t="str">
        <f t="shared" si="2"/>
        <v/>
      </c>
      <c r="J52" s="46">
        <f t="shared" si="3"/>
        <v>0</v>
      </c>
    </row>
    <row r="53" spans="1:12" hidden="1" x14ac:dyDescent="0.2">
      <c r="A53" s="39">
        <v>39</v>
      </c>
      <c r="B53" s="40"/>
      <c r="C53" s="47"/>
      <c r="D53" s="43">
        <f t="shared" si="10"/>
        <v>1</v>
      </c>
      <c r="E53" s="43" t="str">
        <f t="shared" si="6"/>
        <v/>
      </c>
      <c r="F53" s="44">
        <f t="shared" si="7"/>
        <v>1.6281072115830328E+18</v>
      </c>
      <c r="G53" s="43">
        <f t="shared" si="11"/>
        <v>0</v>
      </c>
      <c r="H53" s="153">
        <f t="shared" si="8"/>
        <v>0</v>
      </c>
      <c r="I53" s="45" t="str">
        <f t="shared" si="2"/>
        <v/>
      </c>
      <c r="J53" s="46">
        <f t="shared" si="3"/>
        <v>0</v>
      </c>
    </row>
    <row r="54" spans="1:12" hidden="1" x14ac:dyDescent="0.2">
      <c r="A54" s="39">
        <v>40</v>
      </c>
      <c r="B54" s="40"/>
      <c r="C54" s="47"/>
      <c r="D54" s="43">
        <f t="shared" si="10"/>
        <v>1</v>
      </c>
      <c r="E54" s="43" t="str">
        <f t="shared" si="6"/>
        <v/>
      </c>
      <c r="F54" s="44">
        <f t="shared" si="7"/>
        <v>1.6281072115830328E+18</v>
      </c>
      <c r="G54" s="43">
        <f t="shared" si="11"/>
        <v>0</v>
      </c>
      <c r="H54" s="153">
        <f t="shared" si="8"/>
        <v>0</v>
      </c>
      <c r="I54" s="45" t="str">
        <f t="shared" si="2"/>
        <v/>
      </c>
      <c r="J54" s="46">
        <f t="shared" si="3"/>
        <v>0</v>
      </c>
    </row>
    <row r="55" spans="1:12" hidden="1" x14ac:dyDescent="0.2">
      <c r="A55" s="39">
        <v>41</v>
      </c>
      <c r="B55" s="40"/>
      <c r="C55" s="47"/>
      <c r="D55" s="43">
        <f t="shared" si="10"/>
        <v>1</v>
      </c>
      <c r="E55" s="43" t="str">
        <f t="shared" si="6"/>
        <v/>
      </c>
      <c r="F55" s="44">
        <f t="shared" si="7"/>
        <v>1.6281072115830328E+18</v>
      </c>
      <c r="G55" s="43">
        <f t="shared" si="11"/>
        <v>0</v>
      </c>
      <c r="H55" s="153">
        <f t="shared" si="8"/>
        <v>0</v>
      </c>
      <c r="I55" s="45" t="str">
        <f t="shared" si="2"/>
        <v/>
      </c>
      <c r="J55" s="46">
        <f t="shared" si="3"/>
        <v>0</v>
      </c>
    </row>
    <row r="56" spans="1:12" hidden="1" x14ac:dyDescent="0.2">
      <c r="A56" s="39">
        <v>42</v>
      </c>
      <c r="B56" s="40"/>
      <c r="C56" s="47"/>
      <c r="D56" s="43">
        <f t="shared" si="10"/>
        <v>1</v>
      </c>
      <c r="E56" s="43" t="str">
        <f t="shared" si="6"/>
        <v/>
      </c>
      <c r="F56" s="44">
        <f t="shared" si="7"/>
        <v>1.6281072115830328E+18</v>
      </c>
      <c r="G56" s="43">
        <f t="shared" si="11"/>
        <v>0</v>
      </c>
      <c r="H56" s="153">
        <f t="shared" si="8"/>
        <v>0</v>
      </c>
      <c r="I56" s="45" t="str">
        <f t="shared" si="2"/>
        <v/>
      </c>
      <c r="J56" s="46">
        <f t="shared" si="3"/>
        <v>0</v>
      </c>
    </row>
    <row r="57" spans="1:12" hidden="1" x14ac:dyDescent="0.2">
      <c r="A57" s="39">
        <v>43</v>
      </c>
      <c r="B57" s="40"/>
      <c r="C57" s="47"/>
      <c r="D57" s="43">
        <f t="shared" si="10"/>
        <v>1</v>
      </c>
      <c r="E57" s="43" t="str">
        <f t="shared" si="6"/>
        <v/>
      </c>
      <c r="F57" s="44">
        <f t="shared" si="7"/>
        <v>1.6281072115830328E+18</v>
      </c>
      <c r="G57" s="43">
        <f t="shared" si="11"/>
        <v>0</v>
      </c>
      <c r="H57" s="153">
        <f t="shared" si="8"/>
        <v>0</v>
      </c>
      <c r="I57" s="45" t="str">
        <f t="shared" si="2"/>
        <v/>
      </c>
      <c r="J57" s="46">
        <f t="shared" si="3"/>
        <v>0</v>
      </c>
    </row>
    <row r="58" spans="1:12" hidden="1" x14ac:dyDescent="0.2">
      <c r="A58" s="39">
        <v>44</v>
      </c>
      <c r="B58" s="40"/>
      <c r="C58" s="47"/>
      <c r="D58" s="43">
        <f t="shared" si="10"/>
        <v>1</v>
      </c>
      <c r="E58" s="43" t="str">
        <f t="shared" si="6"/>
        <v/>
      </c>
      <c r="F58" s="44">
        <f t="shared" si="7"/>
        <v>1.6281072115830328E+18</v>
      </c>
      <c r="G58" s="43">
        <f t="shared" si="11"/>
        <v>0</v>
      </c>
      <c r="H58" s="153">
        <f t="shared" si="8"/>
        <v>0</v>
      </c>
      <c r="I58" s="45" t="str">
        <f t="shared" si="2"/>
        <v/>
      </c>
      <c r="J58" s="46">
        <f t="shared" si="3"/>
        <v>0</v>
      </c>
    </row>
    <row r="59" spans="1:12" hidden="1" x14ac:dyDescent="0.2">
      <c r="A59" s="39">
        <v>45</v>
      </c>
      <c r="B59" s="40"/>
      <c r="C59" s="47"/>
      <c r="D59" s="43">
        <f t="shared" si="10"/>
        <v>1</v>
      </c>
      <c r="E59" s="43" t="str">
        <f t="shared" si="6"/>
        <v/>
      </c>
      <c r="F59" s="44">
        <f t="shared" si="7"/>
        <v>1.6281072115830328E+18</v>
      </c>
      <c r="G59" s="43">
        <f t="shared" si="11"/>
        <v>0</v>
      </c>
      <c r="H59" s="153">
        <f t="shared" si="8"/>
        <v>0</v>
      </c>
      <c r="I59" s="45" t="str">
        <f t="shared" si="2"/>
        <v/>
      </c>
      <c r="J59" s="46">
        <f t="shared" si="3"/>
        <v>0</v>
      </c>
    </row>
    <row r="60" spans="1:12" hidden="1" x14ac:dyDescent="0.2">
      <c r="A60" s="39">
        <v>46</v>
      </c>
      <c r="B60" s="40"/>
      <c r="C60" s="47"/>
      <c r="D60" s="43">
        <f t="shared" si="10"/>
        <v>1</v>
      </c>
      <c r="E60" s="43" t="str">
        <f t="shared" si="6"/>
        <v/>
      </c>
      <c r="F60" s="44">
        <f t="shared" si="7"/>
        <v>1.6281072115830328E+18</v>
      </c>
      <c r="G60" s="43">
        <f t="shared" si="11"/>
        <v>0</v>
      </c>
      <c r="H60" s="153">
        <f t="shared" si="8"/>
        <v>0</v>
      </c>
      <c r="I60" s="45" t="str">
        <f t="shared" si="2"/>
        <v/>
      </c>
      <c r="J60" s="46">
        <f t="shared" si="3"/>
        <v>0</v>
      </c>
    </row>
    <row r="61" spans="1:12" hidden="1" x14ac:dyDescent="0.2">
      <c r="A61" s="39">
        <v>47</v>
      </c>
      <c r="B61" s="40"/>
      <c r="C61" s="47"/>
      <c r="D61" s="43">
        <f t="shared" si="10"/>
        <v>1</v>
      </c>
      <c r="E61" s="43" t="str">
        <f t="shared" si="6"/>
        <v/>
      </c>
      <c r="F61" s="44">
        <f t="shared" si="7"/>
        <v>1.6281072115830328E+18</v>
      </c>
      <c r="G61" s="43">
        <f t="shared" si="11"/>
        <v>0</v>
      </c>
      <c r="H61" s="153">
        <f t="shared" si="8"/>
        <v>0</v>
      </c>
      <c r="I61" s="45" t="str">
        <f t="shared" si="2"/>
        <v/>
      </c>
      <c r="J61" s="46">
        <f t="shared" si="3"/>
        <v>0</v>
      </c>
    </row>
    <row r="62" spans="1:12" hidden="1" x14ac:dyDescent="0.2">
      <c r="A62" s="39">
        <v>48</v>
      </c>
      <c r="B62" s="40"/>
      <c r="C62" s="47"/>
      <c r="D62" s="43">
        <f t="shared" si="10"/>
        <v>1</v>
      </c>
      <c r="E62" s="43" t="str">
        <f t="shared" si="6"/>
        <v/>
      </c>
      <c r="F62" s="44">
        <f t="shared" si="7"/>
        <v>1.6281072115830328E+18</v>
      </c>
      <c r="G62" s="43">
        <f t="shared" si="11"/>
        <v>0</v>
      </c>
      <c r="H62" s="153">
        <f t="shared" si="8"/>
        <v>0</v>
      </c>
      <c r="I62" s="45" t="str">
        <f t="shared" si="2"/>
        <v/>
      </c>
      <c r="J62" s="46">
        <f t="shared" si="3"/>
        <v>0</v>
      </c>
      <c r="L62" s="2">
        <f>+L26/5</f>
        <v>0</v>
      </c>
    </row>
    <row r="63" spans="1:12" hidden="1" x14ac:dyDescent="0.2">
      <c r="A63" s="39">
        <v>49</v>
      </c>
      <c r="B63" s="40"/>
      <c r="C63" s="47"/>
      <c r="D63" s="43">
        <f t="shared" si="10"/>
        <v>1</v>
      </c>
      <c r="E63" s="43" t="str">
        <f t="shared" si="6"/>
        <v/>
      </c>
      <c r="F63" s="44">
        <f t="shared" si="7"/>
        <v>1.6281072115830328E+18</v>
      </c>
      <c r="G63" s="43">
        <f t="shared" si="11"/>
        <v>0</v>
      </c>
      <c r="H63" s="153">
        <f t="shared" si="8"/>
        <v>0</v>
      </c>
      <c r="I63" s="45" t="str">
        <f t="shared" si="2"/>
        <v/>
      </c>
      <c r="J63" s="46">
        <f t="shared" si="3"/>
        <v>0</v>
      </c>
    </row>
    <row r="64" spans="1:12" hidden="1" x14ac:dyDescent="0.2">
      <c r="A64" s="39">
        <v>50</v>
      </c>
      <c r="B64" s="40"/>
      <c r="C64" s="47"/>
      <c r="D64" s="43">
        <f t="shared" si="10"/>
        <v>1</v>
      </c>
      <c r="E64" s="43" t="str">
        <f t="shared" si="6"/>
        <v/>
      </c>
      <c r="F64" s="44">
        <f t="shared" si="7"/>
        <v>1.6281072115830328E+18</v>
      </c>
      <c r="G64" s="43">
        <f t="shared" si="11"/>
        <v>0</v>
      </c>
      <c r="H64" s="153">
        <f t="shared" si="8"/>
        <v>0</v>
      </c>
      <c r="I64" s="45" t="str">
        <f t="shared" si="2"/>
        <v/>
      </c>
      <c r="J64" s="46">
        <f t="shared" si="3"/>
        <v>0</v>
      </c>
    </row>
    <row r="65" spans="1:13" hidden="1" x14ac:dyDescent="0.2">
      <c r="A65" s="39">
        <v>51</v>
      </c>
      <c r="B65" s="40"/>
      <c r="C65" s="47"/>
      <c r="D65" s="43">
        <f t="shared" si="10"/>
        <v>1</v>
      </c>
      <c r="E65" s="43" t="str">
        <f t="shared" si="6"/>
        <v/>
      </c>
      <c r="F65" s="44">
        <f t="shared" si="7"/>
        <v>1.6281072115830328E+18</v>
      </c>
      <c r="G65" s="43">
        <f t="shared" si="11"/>
        <v>0</v>
      </c>
      <c r="H65" s="153">
        <f t="shared" si="8"/>
        <v>0</v>
      </c>
      <c r="I65" s="45" t="str">
        <f t="shared" si="2"/>
        <v/>
      </c>
      <c r="J65" s="46">
        <f t="shared" si="3"/>
        <v>0</v>
      </c>
    </row>
    <row r="66" spans="1:13" hidden="1" x14ac:dyDescent="0.2">
      <c r="A66" s="39">
        <v>52</v>
      </c>
      <c r="B66" s="40"/>
      <c r="C66" s="47"/>
      <c r="D66" s="43">
        <f t="shared" si="10"/>
        <v>1</v>
      </c>
      <c r="E66" s="43" t="str">
        <f t="shared" si="6"/>
        <v/>
      </c>
      <c r="F66" s="44">
        <f t="shared" si="7"/>
        <v>1.6281072115830328E+18</v>
      </c>
      <c r="G66" s="43">
        <f t="shared" si="11"/>
        <v>0</v>
      </c>
      <c r="H66" s="153">
        <f t="shared" si="8"/>
        <v>0</v>
      </c>
      <c r="I66" s="45" t="str">
        <f t="shared" si="2"/>
        <v/>
      </c>
      <c r="J66" s="46">
        <f t="shared" si="3"/>
        <v>0</v>
      </c>
    </row>
    <row r="67" spans="1:13" hidden="1" x14ac:dyDescent="0.2">
      <c r="A67" s="39">
        <v>53</v>
      </c>
      <c r="B67" s="40"/>
      <c r="C67" s="47"/>
      <c r="D67" s="43">
        <f t="shared" si="10"/>
        <v>1</v>
      </c>
      <c r="E67" s="43" t="str">
        <f t="shared" si="6"/>
        <v/>
      </c>
      <c r="F67" s="44">
        <f t="shared" si="7"/>
        <v>1.6281072115830328E+18</v>
      </c>
      <c r="G67" s="43">
        <f t="shared" si="11"/>
        <v>0</v>
      </c>
      <c r="H67" s="153">
        <f t="shared" si="8"/>
        <v>0</v>
      </c>
      <c r="I67" s="45" t="str">
        <f t="shared" si="2"/>
        <v/>
      </c>
      <c r="J67" s="46">
        <f t="shared" si="3"/>
        <v>0</v>
      </c>
    </row>
    <row r="68" spans="1:13" hidden="1" x14ac:dyDescent="0.2">
      <c r="A68" s="39">
        <v>54</v>
      </c>
      <c r="B68" s="40"/>
      <c r="C68" s="47"/>
      <c r="D68" s="43">
        <f t="shared" si="10"/>
        <v>1</v>
      </c>
      <c r="E68" s="43" t="str">
        <f t="shared" si="6"/>
        <v/>
      </c>
      <c r="F68" s="44">
        <f t="shared" si="7"/>
        <v>1.6281072115830328E+18</v>
      </c>
      <c r="G68" s="43">
        <f t="shared" si="11"/>
        <v>0</v>
      </c>
      <c r="H68" s="153">
        <f t="shared" si="8"/>
        <v>0</v>
      </c>
      <c r="I68" s="45" t="str">
        <f t="shared" si="2"/>
        <v/>
      </c>
      <c r="J68" s="46">
        <f t="shared" si="3"/>
        <v>0</v>
      </c>
    </row>
    <row r="69" spans="1:13" hidden="1" x14ac:dyDescent="0.2">
      <c r="A69" s="39">
        <v>55</v>
      </c>
      <c r="B69" s="40"/>
      <c r="C69" s="47"/>
      <c r="D69" s="43">
        <f t="shared" si="10"/>
        <v>1</v>
      </c>
      <c r="E69" s="43" t="str">
        <f t="shared" si="6"/>
        <v/>
      </c>
      <c r="F69" s="44">
        <f t="shared" si="7"/>
        <v>1.6281072115830328E+18</v>
      </c>
      <c r="G69" s="43">
        <f t="shared" si="11"/>
        <v>0</v>
      </c>
      <c r="H69" s="153">
        <f t="shared" si="8"/>
        <v>0</v>
      </c>
      <c r="I69" s="45" t="str">
        <f t="shared" si="2"/>
        <v/>
      </c>
      <c r="J69" s="46">
        <f t="shared" si="3"/>
        <v>0</v>
      </c>
    </row>
    <row r="70" spans="1:13" ht="13.5" thickBot="1" x14ac:dyDescent="0.25">
      <c r="A70" s="48"/>
      <c r="B70" s="49" t="s">
        <v>27</v>
      </c>
      <c r="C70" s="49">
        <f>+COUNT(C15:C22)</f>
        <v>1</v>
      </c>
      <c r="D70" s="50"/>
      <c r="E70" s="49"/>
      <c r="F70" s="51">
        <f>+MAX(F15:F18)</f>
        <v>1288533826</v>
      </c>
      <c r="G70" s="49"/>
      <c r="H70" s="52"/>
      <c r="I70" s="45"/>
    </row>
    <row r="71" spans="1:13" x14ac:dyDescent="0.2">
      <c r="F71" s="53">
        <f>+F70</f>
        <v>1288533826</v>
      </c>
    </row>
    <row r="72" spans="1:13" x14ac:dyDescent="0.2">
      <c r="H72" s="452">
        <f>+H20-H16</f>
        <v>99.025188106039707</v>
      </c>
    </row>
    <row r="74" spans="1:13" x14ac:dyDescent="0.2">
      <c r="A74" s="2" t="s">
        <v>103</v>
      </c>
      <c r="B74" s="452">
        <f>+H18</f>
        <v>0</v>
      </c>
      <c r="C74" s="452">
        <f>+H16</f>
        <v>0</v>
      </c>
      <c r="H74" s="452">
        <f>+H20</f>
        <v>99.025188106039707</v>
      </c>
    </row>
    <row r="75" spans="1:13" x14ac:dyDescent="0.2">
      <c r="B75" s="452">
        <f>100-2.48</f>
        <v>97.52</v>
      </c>
      <c r="C75" s="2">
        <f>100-1.5</f>
        <v>98.5</v>
      </c>
      <c r="H75" s="452">
        <f>100-1.9-1.5</f>
        <v>96.6</v>
      </c>
    </row>
    <row r="76" spans="1:13" x14ac:dyDescent="0.2">
      <c r="A76" s="154"/>
      <c r="B76" s="455">
        <f>+B75+B74</f>
        <v>97.52</v>
      </c>
      <c r="C76" s="452">
        <f>+C75+C74</f>
        <v>98.5</v>
      </c>
      <c r="H76" s="452">
        <f>+H75+H74</f>
        <v>195.6251881060397</v>
      </c>
      <c r="M76" s="452"/>
    </row>
    <row r="77" spans="1:13" x14ac:dyDescent="0.2">
      <c r="A77" s="154" t="s">
        <v>93</v>
      </c>
      <c r="B77" s="158"/>
      <c r="C77" s="756"/>
      <c r="D77" s="756"/>
      <c r="E77" s="756"/>
      <c r="F77" s="756"/>
      <c r="G77" s="756"/>
      <c r="H77" s="756"/>
      <c r="I77" s="54"/>
      <c r="J77" s="54"/>
      <c r="K77" s="54"/>
      <c r="L77" s="54"/>
    </row>
    <row r="78" spans="1:13" x14ac:dyDescent="0.2">
      <c r="A78" s="159" t="s">
        <v>216</v>
      </c>
      <c r="B78" s="159"/>
      <c r="C78" s="757" t="str">
        <f>+TECNICA!B57</f>
        <v>ING. JAIRO GUERRERO</v>
      </c>
      <c r="D78" s="757"/>
      <c r="E78" s="757"/>
      <c r="F78" s="757"/>
      <c r="G78" s="757"/>
      <c r="H78" s="757"/>
    </row>
    <row r="79" spans="1:13" x14ac:dyDescent="0.2">
      <c r="A79" s="160" t="s">
        <v>92</v>
      </c>
      <c r="B79" s="161"/>
      <c r="C79" s="755" t="str">
        <f>+TECNICA!B58</f>
        <v>VICE RECTOR ADMINISTRATIVO</v>
      </c>
      <c r="D79" s="755"/>
      <c r="E79" s="755"/>
      <c r="F79" s="755"/>
      <c r="G79" s="755"/>
      <c r="H79" s="755"/>
    </row>
    <row r="80" spans="1:13" x14ac:dyDescent="0.2">
      <c r="A80" s="225" t="s">
        <v>110</v>
      </c>
      <c r="B80" s="154"/>
      <c r="C80" s="444" t="s">
        <v>110</v>
      </c>
      <c r="D80" s="445"/>
      <c r="E80" s="446"/>
      <c r="F80" s="446"/>
      <c r="G80" s="447"/>
      <c r="H80" s="447"/>
    </row>
    <row r="81" spans="1:3" x14ac:dyDescent="0.2">
      <c r="C81" s="200"/>
    </row>
    <row r="84" spans="1:3" x14ac:dyDescent="0.2">
      <c r="A84" s="1" t="str">
        <f>+TECNICA!D57</f>
        <v>VICENTE PARRA</v>
      </c>
      <c r="C84" s="1" t="str">
        <f>+TECNICA!B62</f>
        <v>CHRISTIAN NARVAEZ</v>
      </c>
    </row>
    <row r="85" spans="1:3" x14ac:dyDescent="0.2">
      <c r="A85" s="2" t="str">
        <f>+TECNICA!D58</f>
        <v>COMITÉ TECNICO ASESOR</v>
      </c>
      <c r="C85" s="2" t="str">
        <f>+TECNICA!B63</f>
        <v>COMITÉ TECNICO ASESOR</v>
      </c>
    </row>
    <row r="88" spans="1:3" x14ac:dyDescent="0.2">
      <c r="A88" s="1" t="e">
        <f>+TECNICA!#REF!</f>
        <v>#REF!</v>
      </c>
      <c r="C88" s="1" t="str">
        <f>+TECNICA!D62</f>
        <v>WILLIAM CASTILLO</v>
      </c>
    </row>
    <row r="89" spans="1:3" x14ac:dyDescent="0.2">
      <c r="A89" s="2" t="e">
        <f>+TECNICA!#REF!</f>
        <v>#REF!</v>
      </c>
      <c r="C89" s="2" t="str">
        <f>+TECNICA!D63</f>
        <v>COMITÉ TECNICO ASESOR</v>
      </c>
    </row>
  </sheetData>
  <autoFilter ref="M15:O19">
    <sortState ref="M16:Q19">
      <sortCondition descending="1" ref="O15:O19"/>
    </sortState>
  </autoFilter>
  <mergeCells count="8">
    <mergeCell ref="A2:H2"/>
    <mergeCell ref="A3:H3"/>
    <mergeCell ref="A4:H4"/>
    <mergeCell ref="A1:H1"/>
    <mergeCell ref="C79:H79"/>
    <mergeCell ref="C77:H77"/>
    <mergeCell ref="C78:H78"/>
    <mergeCell ref="A6:H6"/>
  </mergeCells>
  <conditionalFormatting sqref="C15:C69">
    <cfRule type="expression" dxfId="1" priority="7" stopIfTrue="1">
      <formula>$H15=$H$14</formula>
    </cfRule>
  </conditionalFormatting>
  <conditionalFormatting sqref="H15:H69">
    <cfRule type="cellIs" dxfId="0" priority="6" stopIfTrue="1" operator="greaterThanOrEqual">
      <formula>$H$14</formula>
    </cfRule>
  </conditionalFormatting>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48"/>
  <sheetViews>
    <sheetView topLeftCell="A8" workbookViewId="0">
      <selection activeCell="D22" sqref="D22"/>
    </sheetView>
  </sheetViews>
  <sheetFormatPr baseColWidth="10" defaultRowHeight="15" x14ac:dyDescent="0.25"/>
  <cols>
    <col min="1" max="1" width="32.5703125" customWidth="1"/>
    <col min="2" max="2" width="25.42578125" customWidth="1"/>
    <col min="3" max="3" width="23" bestFit="1" customWidth="1"/>
    <col min="4" max="4" width="19" style="144" customWidth="1"/>
    <col min="5" max="5" width="23" bestFit="1" customWidth="1"/>
    <col min="6" max="6" width="18.7109375" customWidth="1"/>
    <col min="7" max="7" width="23" bestFit="1" customWidth="1"/>
    <col min="8" max="8" width="16.85546875" bestFit="1" customWidth="1"/>
    <col min="9" max="9" width="16.28515625" bestFit="1" customWidth="1"/>
    <col min="10" max="10" width="14.85546875" bestFit="1" customWidth="1"/>
  </cols>
  <sheetData>
    <row r="9" spans="2:10" x14ac:dyDescent="0.25">
      <c r="B9" s="162"/>
    </row>
    <row r="11" spans="2:10" x14ac:dyDescent="0.25">
      <c r="C11" s="450">
        <f>+TECNICA!D25</f>
        <v>1288533826</v>
      </c>
    </row>
    <row r="13" spans="2:10" x14ac:dyDescent="0.25">
      <c r="C13" s="451">
        <f>+D22/$C$11</f>
        <v>0.9849655172953915</v>
      </c>
      <c r="D13" s="213">
        <v>1</v>
      </c>
      <c r="E13" s="451">
        <f>+F22/$C$11</f>
        <v>3.4942179873203418</v>
      </c>
      <c r="F13" s="218">
        <v>2</v>
      </c>
      <c r="G13" s="451">
        <f>+H22/$C$11</f>
        <v>3.4785660917155461</v>
      </c>
      <c r="H13" s="218">
        <v>3</v>
      </c>
    </row>
    <row r="14" spans="2:10" x14ac:dyDescent="0.25">
      <c r="C14" s="214"/>
      <c r="D14" s="215"/>
      <c r="E14" s="214"/>
      <c r="F14" s="219"/>
      <c r="G14" s="214"/>
      <c r="H14" s="219"/>
    </row>
    <row r="15" spans="2:10" x14ac:dyDescent="0.25">
      <c r="C15" s="214" t="s">
        <v>102</v>
      </c>
      <c r="D15" s="215">
        <v>987136491</v>
      </c>
      <c r="E15" s="214" t="s">
        <v>102</v>
      </c>
      <c r="F15" s="215">
        <v>3483434407</v>
      </c>
      <c r="G15" s="214" t="s">
        <v>102</v>
      </c>
      <c r="H15" s="215">
        <v>3499248247</v>
      </c>
      <c r="J15" s="145"/>
    </row>
    <row r="16" spans="2:10" x14ac:dyDescent="0.25">
      <c r="B16" t="s">
        <v>218</v>
      </c>
      <c r="C16" s="214">
        <v>21</v>
      </c>
      <c r="D16" s="215">
        <f>+D15*C16/100</f>
        <v>207298663.11000001</v>
      </c>
      <c r="E16" s="214">
        <v>21</v>
      </c>
      <c r="F16" s="215">
        <f>+F15*E16/100</f>
        <v>731521225.47000003</v>
      </c>
      <c r="G16" s="214">
        <v>21</v>
      </c>
      <c r="H16" s="215">
        <f>+H15*G16/100</f>
        <v>734842131.87</v>
      </c>
      <c r="J16" s="145"/>
    </row>
    <row r="17" spans="2:10" x14ac:dyDescent="0.25">
      <c r="B17" t="s">
        <v>136</v>
      </c>
      <c r="C17" s="214">
        <v>4</v>
      </c>
      <c r="D17" s="215">
        <f>+D15*C17/100</f>
        <v>39485459.640000001</v>
      </c>
      <c r="E17" s="214">
        <v>4</v>
      </c>
      <c r="F17" s="215">
        <f>+F15*E17/100</f>
        <v>139337376.28</v>
      </c>
      <c r="G17" s="214">
        <v>4</v>
      </c>
      <c r="H17" s="215">
        <f>+H15*G17/100</f>
        <v>139969929.88</v>
      </c>
      <c r="J17" s="145"/>
    </row>
    <row r="18" spans="2:10" x14ac:dyDescent="0.25">
      <c r="B18" t="s">
        <v>137</v>
      </c>
      <c r="C18" s="214">
        <v>3</v>
      </c>
      <c r="D18" s="215">
        <f>+D15*C18/100</f>
        <v>29614094.73</v>
      </c>
      <c r="E18" s="214">
        <v>3</v>
      </c>
      <c r="F18" s="215">
        <f>+F15*E18/100</f>
        <v>104503032.20999999</v>
      </c>
      <c r="G18" s="214">
        <v>3</v>
      </c>
      <c r="H18" s="215">
        <f>+H15*G18/100</f>
        <v>104977447.41</v>
      </c>
      <c r="J18" s="145"/>
    </row>
    <row r="19" spans="2:10" x14ac:dyDescent="0.25">
      <c r="B19" t="s">
        <v>138</v>
      </c>
      <c r="C19" s="214">
        <v>0.19</v>
      </c>
      <c r="D19" s="215">
        <f>+D18*C19</f>
        <v>5626677.9987000003</v>
      </c>
      <c r="E19" s="214">
        <v>0.19</v>
      </c>
      <c r="F19" s="215">
        <f>+F18*E19</f>
        <v>19855576.119899999</v>
      </c>
      <c r="G19" s="214">
        <v>-0.19</v>
      </c>
      <c r="H19" s="395">
        <f>+H18*G19</f>
        <v>-19945715.0079</v>
      </c>
      <c r="J19" s="145"/>
    </row>
    <row r="20" spans="2:10" x14ac:dyDescent="0.25">
      <c r="B20" t="s">
        <v>139</v>
      </c>
      <c r="C20" s="214" t="s">
        <v>101</v>
      </c>
      <c r="D20" s="215">
        <f>+D16+D17+D18+D15</f>
        <v>1263534708.48</v>
      </c>
      <c r="E20" s="214" t="s">
        <v>101</v>
      </c>
      <c r="F20" s="215">
        <f>+F16+F17+F18+F15</f>
        <v>4458796040.96</v>
      </c>
      <c r="G20" s="214" t="s">
        <v>101</v>
      </c>
      <c r="H20" s="215">
        <f>+H16+H17+H18+H15</f>
        <v>4479037756.1599998</v>
      </c>
      <c r="I20" s="212">
        <f>+H22/I22</f>
        <v>0.99556978062760093</v>
      </c>
      <c r="J20" s="145"/>
    </row>
    <row r="21" spans="2:10" x14ac:dyDescent="0.25">
      <c r="B21" t="s">
        <v>135</v>
      </c>
      <c r="C21" s="214" t="s">
        <v>135</v>
      </c>
      <c r="D21" s="215"/>
      <c r="E21" s="214"/>
      <c r="F21" s="215">
        <v>23766455</v>
      </c>
      <c r="G21" s="214"/>
      <c r="H21" s="215">
        <v>23158034</v>
      </c>
      <c r="J21" s="145"/>
    </row>
    <row r="22" spans="2:10" x14ac:dyDescent="0.25">
      <c r="B22" t="s">
        <v>8</v>
      </c>
      <c r="C22" s="216" t="s">
        <v>217</v>
      </c>
      <c r="D22" s="217">
        <f>+D20+D19+D21</f>
        <v>1269161386.4786999</v>
      </c>
      <c r="E22" s="216" t="s">
        <v>217</v>
      </c>
      <c r="F22" s="217">
        <f>+F20+F19+F21</f>
        <v>4502418072.0798998</v>
      </c>
      <c r="G22" s="216" t="s">
        <v>217</v>
      </c>
      <c r="H22" s="394">
        <f>+H20+H19+H21</f>
        <v>4482250075.1520996</v>
      </c>
      <c r="I22" s="394">
        <v>4502195790.1599998</v>
      </c>
      <c r="J22" s="145"/>
    </row>
    <row r="24" spans="2:10" x14ac:dyDescent="0.25">
      <c r="B24" s="212"/>
      <c r="C24" s="451">
        <f>+D32/$C$11</f>
        <v>3.5435045943747698</v>
      </c>
      <c r="D24" s="213">
        <v>4</v>
      </c>
      <c r="E24" s="451">
        <f>+F32/$C$11</f>
        <v>3.5464711962499931</v>
      </c>
      <c r="F24" s="218">
        <v>5</v>
      </c>
      <c r="G24" s="451">
        <f>+H32/$C$11</f>
        <v>3.5372120674433121</v>
      </c>
      <c r="H24" s="218">
        <v>6</v>
      </c>
    </row>
    <row r="25" spans="2:10" x14ac:dyDescent="0.25">
      <c r="B25" s="212"/>
      <c r="C25" s="214" t="s">
        <v>102</v>
      </c>
      <c r="D25" s="215">
        <v>3533289319</v>
      </c>
      <c r="E25" s="214" t="s">
        <v>102</v>
      </c>
      <c r="F25" s="215">
        <v>3531987828</v>
      </c>
      <c r="G25" s="214" t="s">
        <v>102</v>
      </c>
      <c r="H25" s="215">
        <v>3526515473</v>
      </c>
    </row>
    <row r="26" spans="2:10" x14ac:dyDescent="0.25">
      <c r="B26" t="s">
        <v>218</v>
      </c>
      <c r="C26" s="214">
        <v>21</v>
      </c>
      <c r="D26" s="215">
        <f>+D25*C26/100</f>
        <v>741990756.99000001</v>
      </c>
      <c r="E26" s="214">
        <v>20</v>
      </c>
      <c r="F26" s="215">
        <f>+F25*E26/100</f>
        <v>706397565.60000002</v>
      </c>
      <c r="G26" s="214">
        <v>21</v>
      </c>
      <c r="H26" s="215">
        <f>+H25*G26/100</f>
        <v>740568249.33000004</v>
      </c>
    </row>
    <row r="27" spans="2:10" x14ac:dyDescent="0.25">
      <c r="B27" t="s">
        <v>136</v>
      </c>
      <c r="C27" s="214">
        <v>4</v>
      </c>
      <c r="D27" s="215">
        <f>+D25*C27/100</f>
        <v>141331572.75999999</v>
      </c>
      <c r="E27" s="214">
        <v>4</v>
      </c>
      <c r="F27" s="215">
        <f>+F25*E27/100</f>
        <v>141279513.12</v>
      </c>
      <c r="G27" s="214">
        <v>4</v>
      </c>
      <c r="H27" s="215">
        <f>+H25*G27/100</f>
        <v>141060618.91999999</v>
      </c>
    </row>
    <row r="28" spans="2:10" x14ac:dyDescent="0.25">
      <c r="B28" t="s">
        <v>137</v>
      </c>
      <c r="C28" s="214">
        <v>3</v>
      </c>
      <c r="D28" s="215">
        <f>+D25*C28/100</f>
        <v>105998679.56999999</v>
      </c>
      <c r="E28" s="214">
        <v>4</v>
      </c>
      <c r="F28" s="215">
        <f>+F25*E28/100</f>
        <v>141279513.12</v>
      </c>
      <c r="G28" s="214">
        <v>3</v>
      </c>
      <c r="H28" s="215">
        <f>+H25*G28/100</f>
        <v>105795464.19</v>
      </c>
    </row>
    <row r="29" spans="2:10" x14ac:dyDescent="0.25">
      <c r="B29" t="s">
        <v>138</v>
      </c>
      <c r="C29" s="214">
        <v>0.19</v>
      </c>
      <c r="D29" s="215">
        <f>+D28*C29</f>
        <v>20139749.118299998</v>
      </c>
      <c r="E29" s="214">
        <v>0.19</v>
      </c>
      <c r="F29" s="215">
        <f>+F28*E29</f>
        <v>26843107.492800001</v>
      </c>
      <c r="G29" s="214">
        <v>0.19</v>
      </c>
      <c r="H29" s="215">
        <f>+H28*G29</f>
        <v>20101138.1961</v>
      </c>
    </row>
    <row r="30" spans="2:10" x14ac:dyDescent="0.25">
      <c r="B30" t="s">
        <v>139</v>
      </c>
      <c r="C30" s="214" t="s">
        <v>101</v>
      </c>
      <c r="D30" s="215">
        <f>+D26+D27+D28+D25</f>
        <v>4522610328.3199997</v>
      </c>
      <c r="E30" s="214" t="s">
        <v>101</v>
      </c>
      <c r="F30" s="215">
        <f>+F26+F27+F28+F25</f>
        <v>4520944419.8400002</v>
      </c>
      <c r="G30" s="214" t="s">
        <v>101</v>
      </c>
      <c r="H30" s="215">
        <f>+H26+H27+H28+H25</f>
        <v>4513939805.4400005</v>
      </c>
    </row>
    <row r="31" spans="2:10" x14ac:dyDescent="0.25">
      <c r="B31" t="s">
        <v>135</v>
      </c>
      <c r="C31" s="214" t="s">
        <v>135</v>
      </c>
      <c r="D31" s="215">
        <v>23175455</v>
      </c>
      <c r="E31" s="214"/>
      <c r="F31" s="215">
        <v>21960571.969999999</v>
      </c>
      <c r="G31" s="214"/>
      <c r="H31" s="215">
        <v>23776455</v>
      </c>
    </row>
    <row r="32" spans="2:10" x14ac:dyDescent="0.25">
      <c r="B32" t="s">
        <v>8</v>
      </c>
      <c r="C32" s="216" t="s">
        <v>217</v>
      </c>
      <c r="D32" s="217">
        <f>+D30+D29+D31</f>
        <v>4565925532.4383001</v>
      </c>
      <c r="E32" s="216" t="s">
        <v>217</v>
      </c>
      <c r="F32" s="217">
        <f>+F30+F29+F31</f>
        <v>4569748099.3028002</v>
      </c>
      <c r="G32" s="216" t="s">
        <v>217</v>
      </c>
      <c r="H32" s="217">
        <f>+H30+H29+H31</f>
        <v>4557817398.6361008</v>
      </c>
    </row>
    <row r="33" spans="2:10" x14ac:dyDescent="0.25">
      <c r="J33" s="212"/>
    </row>
    <row r="34" spans="2:10" x14ac:dyDescent="0.25">
      <c r="B34" s="212"/>
      <c r="C34" s="451">
        <f>+D42/$C$11</f>
        <v>3.5475951042096283</v>
      </c>
      <c r="D34" s="213">
        <v>7</v>
      </c>
      <c r="E34" s="451">
        <f>+F42/$C$11</f>
        <v>3.5338226745110681</v>
      </c>
      <c r="F34" s="218">
        <v>8</v>
      </c>
      <c r="G34" s="451">
        <f>+H42/$C$11</f>
        <v>3.5404214307370463</v>
      </c>
      <c r="H34" s="218">
        <v>9</v>
      </c>
    </row>
    <row r="35" spans="2:10" x14ac:dyDescent="0.25">
      <c r="B35" s="212"/>
      <c r="C35" s="214" t="s">
        <v>102</v>
      </c>
      <c r="D35" s="215">
        <v>3536929173</v>
      </c>
      <c r="E35" s="214" t="s">
        <v>102</v>
      </c>
      <c r="F35" s="215">
        <v>3524526469</v>
      </c>
      <c r="G35" s="214" t="s">
        <v>102</v>
      </c>
      <c r="H35" s="215">
        <v>3545458060</v>
      </c>
    </row>
    <row r="36" spans="2:10" x14ac:dyDescent="0.25">
      <c r="B36" t="s">
        <v>218</v>
      </c>
      <c r="C36" s="214">
        <v>21</v>
      </c>
      <c r="D36" s="215">
        <f>+D35*C36/100</f>
        <v>742755126.33000004</v>
      </c>
      <c r="E36" s="214">
        <v>21</v>
      </c>
      <c r="F36" s="215">
        <f>+F35*E36/100</f>
        <v>740150558.49000001</v>
      </c>
      <c r="G36" s="214">
        <v>21</v>
      </c>
      <c r="H36" s="215">
        <f>+H35*G36/100</f>
        <v>744546192.60000002</v>
      </c>
    </row>
    <row r="37" spans="2:10" x14ac:dyDescent="0.25">
      <c r="B37" t="s">
        <v>136</v>
      </c>
      <c r="C37" s="214">
        <v>4</v>
      </c>
      <c r="D37" s="215">
        <f>+D35*C37/100</f>
        <v>141477166.91999999</v>
      </c>
      <c r="E37" s="214">
        <v>4</v>
      </c>
      <c r="F37" s="215">
        <f>+F35*E37/100</f>
        <v>140981058.75999999</v>
      </c>
      <c r="G37" s="214">
        <v>4</v>
      </c>
      <c r="H37" s="215">
        <f>+H35*G37/100</f>
        <v>141818322.40000001</v>
      </c>
    </row>
    <row r="38" spans="2:10" x14ac:dyDescent="0.25">
      <c r="B38" t="s">
        <v>137</v>
      </c>
      <c r="C38" s="214">
        <v>3</v>
      </c>
      <c r="D38" s="215">
        <f>+D35*C38/100</f>
        <v>106107875.19</v>
      </c>
      <c r="E38" s="214">
        <v>3</v>
      </c>
      <c r="F38" s="215">
        <f>+F35*E38/100</f>
        <v>105735794.06999999</v>
      </c>
      <c r="G38" s="214">
        <v>3</v>
      </c>
      <c r="H38" s="215">
        <f>+H35*G38/100</f>
        <v>106363741.8</v>
      </c>
    </row>
    <row r="39" spans="2:10" x14ac:dyDescent="0.25">
      <c r="B39" t="s">
        <v>138</v>
      </c>
      <c r="C39" s="214">
        <v>0.19</v>
      </c>
      <c r="D39" s="215">
        <f>+D38*C39</f>
        <v>20160496.2861</v>
      </c>
      <c r="E39" s="214">
        <v>0.19</v>
      </c>
      <c r="F39" s="215">
        <f>+F38*E39</f>
        <v>20089800.873299997</v>
      </c>
      <c r="G39" s="214">
        <v>0</v>
      </c>
      <c r="H39" s="395">
        <f>+G39*H38</f>
        <v>0</v>
      </c>
    </row>
    <row r="40" spans="2:10" x14ac:dyDescent="0.25">
      <c r="B40" t="s">
        <v>139</v>
      </c>
      <c r="C40" s="214" t="s">
        <v>101</v>
      </c>
      <c r="D40" s="215">
        <f>+D36+D37+D38+D35</f>
        <v>4527269341.4400005</v>
      </c>
      <c r="E40" s="214" t="s">
        <v>101</v>
      </c>
      <c r="F40" s="215">
        <f>+F36+F37+F38+F35</f>
        <v>4511393880.3199997</v>
      </c>
      <c r="G40" s="214" t="s">
        <v>101</v>
      </c>
      <c r="H40" s="215">
        <f>+H36+H37+H38+H35</f>
        <v>4538186316.8000002</v>
      </c>
    </row>
    <row r="41" spans="2:10" x14ac:dyDescent="0.25">
      <c r="B41" t="s">
        <v>135</v>
      </c>
      <c r="C41" s="214" t="s">
        <v>135</v>
      </c>
      <c r="D41" s="215">
        <v>23766455</v>
      </c>
      <c r="E41" s="214"/>
      <c r="F41" s="215">
        <v>21966370</v>
      </c>
      <c r="G41" s="214"/>
      <c r="H41" s="215">
        <v>23766455</v>
      </c>
    </row>
    <row r="42" spans="2:10" x14ac:dyDescent="0.25">
      <c r="B42" t="s">
        <v>8</v>
      </c>
      <c r="C42" s="216" t="s">
        <v>217</v>
      </c>
      <c r="D42" s="217">
        <f>+D40+D39+D41</f>
        <v>4571196292.7261009</v>
      </c>
      <c r="E42" s="216" t="s">
        <v>217</v>
      </c>
      <c r="F42" s="217">
        <f>+F40+F39+F41</f>
        <v>4553450051.1932993</v>
      </c>
      <c r="G42" s="216" t="s">
        <v>217</v>
      </c>
      <c r="H42" s="394">
        <f>+H40+H39+H41</f>
        <v>4561952771.8000002</v>
      </c>
    </row>
    <row r="45" spans="2:10" x14ac:dyDescent="0.25">
      <c r="E45" s="387"/>
      <c r="F45" s="387"/>
      <c r="H45" s="284"/>
    </row>
    <row r="46" spans="2:10" x14ac:dyDescent="0.25">
      <c r="E46" s="387"/>
      <c r="F46" s="387"/>
    </row>
    <row r="47" spans="2:10" x14ac:dyDescent="0.25">
      <c r="E47" s="387"/>
      <c r="F47" s="387"/>
    </row>
    <row r="48" spans="2:10" x14ac:dyDescent="0.25">
      <c r="E48" s="387"/>
      <c r="F48" s="387"/>
      <c r="H48" s="285"/>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workbookViewId="0">
      <selection activeCell="C15" sqref="C15:C21"/>
    </sheetView>
  </sheetViews>
  <sheetFormatPr baseColWidth="10" defaultRowHeight="15" x14ac:dyDescent="0.25"/>
  <cols>
    <col min="3" max="3" width="13" bestFit="1" customWidth="1"/>
  </cols>
  <sheetData>
    <row r="2" spans="2:3" x14ac:dyDescent="0.25">
      <c r="B2">
        <v>1992</v>
      </c>
      <c r="C2" s="60">
        <v>65190</v>
      </c>
    </row>
    <row r="3" spans="2:3" x14ac:dyDescent="0.25">
      <c r="B3" s="57">
        <v>1993</v>
      </c>
      <c r="C3" s="60">
        <v>81510</v>
      </c>
    </row>
    <row r="4" spans="2:3" x14ac:dyDescent="0.25">
      <c r="B4" s="57">
        <v>1994</v>
      </c>
      <c r="C4" s="60">
        <v>98700</v>
      </c>
    </row>
    <row r="5" spans="2:3" x14ac:dyDescent="0.25">
      <c r="B5" s="57">
        <v>1995</v>
      </c>
      <c r="C5" s="60">
        <v>118933.5</v>
      </c>
    </row>
    <row r="6" spans="2:3" x14ac:dyDescent="0.25">
      <c r="B6" s="57">
        <v>1997</v>
      </c>
      <c r="C6" s="60">
        <v>172005</v>
      </c>
    </row>
    <row r="7" spans="2:3" x14ac:dyDescent="0.25">
      <c r="B7" s="57">
        <v>1998</v>
      </c>
      <c r="C7" s="60">
        <v>203826</v>
      </c>
    </row>
    <row r="8" spans="2:3" x14ac:dyDescent="0.25">
      <c r="B8" s="57">
        <v>1999</v>
      </c>
      <c r="C8" s="60">
        <v>236460</v>
      </c>
    </row>
    <row r="9" spans="2:3" x14ac:dyDescent="0.25">
      <c r="B9" s="57">
        <v>2000</v>
      </c>
      <c r="C9" s="60">
        <v>260100</v>
      </c>
    </row>
    <row r="10" spans="2:3" x14ac:dyDescent="0.25">
      <c r="B10" s="57">
        <v>2001</v>
      </c>
      <c r="C10" s="60">
        <v>286000</v>
      </c>
    </row>
    <row r="11" spans="2:3" x14ac:dyDescent="0.25">
      <c r="B11" s="57">
        <v>2002</v>
      </c>
      <c r="C11" s="60">
        <v>309000</v>
      </c>
    </row>
    <row r="12" spans="2:3" x14ac:dyDescent="0.25">
      <c r="B12" s="57">
        <v>2003</v>
      </c>
      <c r="C12" s="60">
        <v>332000</v>
      </c>
    </row>
    <row r="13" spans="2:3" x14ac:dyDescent="0.25">
      <c r="B13" s="57">
        <v>2004</v>
      </c>
      <c r="C13" s="60">
        <v>358000</v>
      </c>
    </row>
    <row r="14" spans="2:3" x14ac:dyDescent="0.25">
      <c r="B14" s="57">
        <v>2005</v>
      </c>
      <c r="C14" s="60">
        <v>381500</v>
      </c>
    </row>
    <row r="15" spans="2:3" x14ac:dyDescent="0.25">
      <c r="B15" s="57">
        <v>2006</v>
      </c>
      <c r="C15" s="60">
        <v>408000</v>
      </c>
    </row>
    <row r="16" spans="2:3" x14ac:dyDescent="0.25">
      <c r="B16" s="57">
        <v>2007</v>
      </c>
      <c r="C16" s="60">
        <v>433700</v>
      </c>
    </row>
    <row r="17" spans="2:3" x14ac:dyDescent="0.25">
      <c r="B17" s="57">
        <v>2008</v>
      </c>
      <c r="C17" s="60">
        <v>461500</v>
      </c>
    </row>
    <row r="18" spans="2:3" x14ac:dyDescent="0.25">
      <c r="B18" s="57">
        <v>2009</v>
      </c>
      <c r="C18" s="60">
        <v>496900</v>
      </c>
    </row>
    <row r="19" spans="2:3" x14ac:dyDescent="0.25">
      <c r="B19" s="57">
        <v>2010</v>
      </c>
      <c r="C19" s="60">
        <v>515000</v>
      </c>
    </row>
    <row r="20" spans="2:3" x14ac:dyDescent="0.25">
      <c r="B20" s="57">
        <v>2011</v>
      </c>
      <c r="C20" s="60">
        <v>535600</v>
      </c>
    </row>
    <row r="21" spans="2:3" x14ac:dyDescent="0.25">
      <c r="B21" s="57">
        <v>2012</v>
      </c>
      <c r="C21" s="60">
        <v>566700</v>
      </c>
    </row>
    <row r="22" spans="2:3" x14ac:dyDescent="0.25">
      <c r="B22" s="57">
        <v>2013</v>
      </c>
      <c r="C22" s="60">
        <v>589500</v>
      </c>
    </row>
    <row r="23" spans="2:3" x14ac:dyDescent="0.25">
      <c r="B23" s="57">
        <v>2014</v>
      </c>
      <c r="C23" s="60">
        <v>616000</v>
      </c>
    </row>
    <row r="24" spans="2:3" x14ac:dyDescent="0.25">
      <c r="B24" s="57">
        <v>2015</v>
      </c>
      <c r="C24" s="60">
        <v>644350</v>
      </c>
    </row>
    <row r="25" spans="2:3" x14ac:dyDescent="0.25">
      <c r="B25" s="57">
        <v>2016</v>
      </c>
      <c r="C25" s="60">
        <v>689455</v>
      </c>
    </row>
    <row r="26" spans="2:3" x14ac:dyDescent="0.25">
      <c r="B26" s="57">
        <v>2017</v>
      </c>
      <c r="C26" s="60">
        <v>737717</v>
      </c>
    </row>
    <row r="27" spans="2:3" x14ac:dyDescent="0.25">
      <c r="B27" s="57">
        <v>2018</v>
      </c>
      <c r="C27" s="60">
        <v>781242</v>
      </c>
    </row>
    <row r="28" spans="2:3" x14ac:dyDescent="0.25">
      <c r="B28" s="57">
        <v>2019</v>
      </c>
      <c r="C28" s="60">
        <v>828116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5"/>
  <sheetViews>
    <sheetView topLeftCell="C2" workbookViewId="0">
      <pane ySplit="2895" topLeftCell="A31" activePane="bottomLeft"/>
      <selection activeCell="A2" sqref="A2"/>
      <selection pane="bottomLeft" activeCell="J44" sqref="J44"/>
    </sheetView>
  </sheetViews>
  <sheetFormatPr baseColWidth="10" defaultRowHeight="15" x14ac:dyDescent="0.25"/>
  <cols>
    <col min="1" max="1" width="9.85546875" style="73" customWidth="1"/>
    <col min="2" max="2" width="49.28515625" style="74" customWidth="1"/>
    <col min="3" max="3" width="9.28515625" style="73" customWidth="1"/>
    <col min="4" max="4" width="13.42578125" style="126" customWidth="1"/>
    <col min="5" max="5" width="13.42578125" style="73" customWidth="1"/>
    <col min="6" max="6" width="19.5703125" style="73" customWidth="1"/>
    <col min="7" max="7" width="13.42578125" customWidth="1"/>
    <col min="8" max="8" width="15.140625" bestFit="1" customWidth="1"/>
    <col min="10" max="10" width="15.42578125" customWidth="1"/>
    <col min="12" max="12" width="16.28515625" bestFit="1" customWidth="1"/>
    <col min="14" max="14" width="15.140625" bestFit="1" customWidth="1"/>
    <col min="16" max="16" width="15.140625" bestFit="1" customWidth="1"/>
  </cols>
  <sheetData>
    <row r="2" spans="1:16" x14ac:dyDescent="0.25">
      <c r="A2" s="61" t="s">
        <v>37</v>
      </c>
      <c r="B2" s="62"/>
      <c r="C2" s="63"/>
      <c r="D2" s="64"/>
      <c r="E2" s="63"/>
      <c r="F2" s="63"/>
    </row>
    <row r="3" spans="1:16" ht="16.5" x14ac:dyDescent="0.3">
      <c r="A3" s="65" t="s">
        <v>38</v>
      </c>
      <c r="B3" s="66"/>
      <c r="C3" s="67"/>
      <c r="D3" s="68"/>
      <c r="E3" s="67"/>
      <c r="F3" s="67"/>
    </row>
    <row r="4" spans="1:16" ht="15.75" x14ac:dyDescent="0.25">
      <c r="A4" s="69" t="s">
        <v>88</v>
      </c>
      <c r="B4" s="70"/>
      <c r="C4" s="71"/>
      <c r="D4" s="72"/>
      <c r="E4" s="71"/>
      <c r="F4" s="71"/>
    </row>
    <row r="5" spans="1:16" ht="15.75" x14ac:dyDescent="0.25">
      <c r="A5" s="69" t="s">
        <v>39</v>
      </c>
      <c r="B5" s="70"/>
      <c r="C5" s="71"/>
      <c r="D5" s="72"/>
      <c r="E5" s="71"/>
      <c r="F5" s="71"/>
    </row>
    <row r="6" spans="1:16" ht="21" x14ac:dyDescent="0.35">
      <c r="D6" s="75"/>
      <c r="E6" s="76"/>
      <c r="G6" s="143">
        <v>1</v>
      </c>
      <c r="I6" s="143">
        <v>2</v>
      </c>
      <c r="K6" s="148" t="str">
        <f>+Experiencia!B17</f>
        <v>003</v>
      </c>
      <c r="M6" s="148" t="str">
        <f>+Experiencia!B18</f>
        <v>004</v>
      </c>
      <c r="O6" s="143">
        <v>5</v>
      </c>
    </row>
    <row r="7" spans="1:16" ht="33.75" thickBot="1" x14ac:dyDescent="0.35">
      <c r="A7" s="77" t="s">
        <v>40</v>
      </c>
      <c r="B7" s="78" t="s">
        <v>41</v>
      </c>
      <c r="C7" s="78" t="s">
        <v>42</v>
      </c>
      <c r="D7" s="78"/>
      <c r="E7" s="78" t="s">
        <v>43</v>
      </c>
      <c r="F7" s="149" t="s">
        <v>8</v>
      </c>
      <c r="G7" s="142" t="s">
        <v>43</v>
      </c>
      <c r="H7" s="78" t="s">
        <v>8</v>
      </c>
      <c r="I7" s="142" t="s">
        <v>43</v>
      </c>
      <c r="J7" s="78" t="s">
        <v>8</v>
      </c>
      <c r="K7" s="142" t="s">
        <v>43</v>
      </c>
      <c r="L7" s="78" t="s">
        <v>8</v>
      </c>
      <c r="M7" s="142" t="s">
        <v>43</v>
      </c>
      <c r="N7" s="78" t="s">
        <v>8</v>
      </c>
      <c r="O7" s="142" t="s">
        <v>43</v>
      </c>
      <c r="P7" s="78" t="s">
        <v>8</v>
      </c>
    </row>
    <row r="8" spans="1:16" x14ac:dyDescent="0.25">
      <c r="A8" s="79" t="s">
        <v>44</v>
      </c>
      <c r="B8" s="80" t="s">
        <v>45</v>
      </c>
      <c r="C8" s="81" t="s">
        <v>46</v>
      </c>
      <c r="D8" s="150">
        <v>10403.92</v>
      </c>
      <c r="E8" s="82">
        <v>511.28205956872574</v>
      </c>
      <c r="F8" s="104">
        <f>D8*E8</f>
        <v>5319337.6451882571</v>
      </c>
      <c r="G8">
        <v>496</v>
      </c>
      <c r="H8" s="144">
        <f>+G8*D8</f>
        <v>5160344.32</v>
      </c>
      <c r="K8">
        <v>544</v>
      </c>
      <c r="L8" s="144">
        <f>K8*$D8</f>
        <v>5659732.4800000004</v>
      </c>
      <c r="O8">
        <v>270</v>
      </c>
      <c r="P8" s="144">
        <f>O8*$D8</f>
        <v>2809058.4</v>
      </c>
    </row>
    <row r="9" spans="1:16" ht="24.75" x14ac:dyDescent="0.25">
      <c r="A9" s="83" t="s">
        <v>47</v>
      </c>
      <c r="B9" s="84" t="s">
        <v>48</v>
      </c>
      <c r="C9" s="85" t="s">
        <v>49</v>
      </c>
      <c r="D9" s="151">
        <v>7.65</v>
      </c>
      <c r="E9" s="86">
        <v>226223.48328518364</v>
      </c>
      <c r="F9" s="109">
        <f>E9*D9</f>
        <v>1730609.6471316549</v>
      </c>
      <c r="G9">
        <v>226223</v>
      </c>
      <c r="H9" s="144">
        <f t="shared" ref="H9:H12" si="0">+G9*D9</f>
        <v>1730605.9500000002</v>
      </c>
      <c r="K9">
        <v>221284</v>
      </c>
      <c r="L9" s="144">
        <f t="shared" ref="L9:L12" si="1">K9*$D9</f>
        <v>1692822.6</v>
      </c>
      <c r="O9">
        <v>191207</v>
      </c>
      <c r="P9" s="144">
        <f t="shared" ref="P9:P12" si="2">O9*$D9</f>
        <v>1462733.55</v>
      </c>
    </row>
    <row r="10" spans="1:16" ht="24.75" x14ac:dyDescent="0.25">
      <c r="A10" s="83" t="s">
        <v>50</v>
      </c>
      <c r="B10" s="84" t="s">
        <v>51</v>
      </c>
      <c r="C10" s="85" t="s">
        <v>49</v>
      </c>
      <c r="D10" s="151">
        <v>22.08</v>
      </c>
      <c r="E10" s="86">
        <v>250053.94366197183</v>
      </c>
      <c r="F10" s="109">
        <f t="shared" ref="F10:F12" si="3">E10*D10</f>
        <v>5521191.0760563379</v>
      </c>
      <c r="G10">
        <v>250053</v>
      </c>
      <c r="H10" s="144">
        <f t="shared" si="0"/>
        <v>5521170.2399999993</v>
      </c>
      <c r="K10">
        <v>244510</v>
      </c>
      <c r="L10" s="144">
        <f t="shared" si="1"/>
        <v>5398780.7999999998</v>
      </c>
      <c r="O10">
        <v>198343</v>
      </c>
      <c r="P10" s="144">
        <f t="shared" si="2"/>
        <v>4379413.4399999995</v>
      </c>
    </row>
    <row r="11" spans="1:16" ht="24.75" x14ac:dyDescent="0.25">
      <c r="A11" s="83" t="s">
        <v>52</v>
      </c>
      <c r="B11" s="84" t="s">
        <v>53</v>
      </c>
      <c r="C11" s="85" t="s">
        <v>49</v>
      </c>
      <c r="D11" s="151">
        <v>18</v>
      </c>
      <c r="E11" s="86">
        <v>208028.46045197739</v>
      </c>
      <c r="F11" s="109">
        <f t="shared" si="3"/>
        <v>3744512.2881355928</v>
      </c>
      <c r="G11">
        <v>208028</v>
      </c>
      <c r="H11" s="144">
        <f t="shared" si="0"/>
        <v>3744504</v>
      </c>
      <c r="K11">
        <v>205800</v>
      </c>
      <c r="L11" s="144">
        <f t="shared" si="1"/>
        <v>3704400</v>
      </c>
      <c r="O11">
        <v>174634</v>
      </c>
      <c r="P11" s="144">
        <f t="shared" si="2"/>
        <v>3143412</v>
      </c>
    </row>
    <row r="12" spans="1:16" ht="25.5" thickBot="1" x14ac:dyDescent="0.3">
      <c r="A12" s="87" t="s">
        <v>54</v>
      </c>
      <c r="B12" s="88" t="s">
        <v>55</v>
      </c>
      <c r="C12" s="89" t="s">
        <v>49</v>
      </c>
      <c r="D12" s="152">
        <v>51.96</v>
      </c>
      <c r="E12" s="90">
        <v>230268.0448768241</v>
      </c>
      <c r="F12" s="114">
        <f t="shared" si="3"/>
        <v>11964727.61179978</v>
      </c>
      <c r="G12">
        <v>230268</v>
      </c>
      <c r="H12" s="144">
        <f t="shared" si="0"/>
        <v>11964725.279999999</v>
      </c>
      <c r="K12">
        <v>225204</v>
      </c>
      <c r="L12" s="144">
        <f t="shared" si="1"/>
        <v>11701599.84</v>
      </c>
      <c r="O12">
        <v>181207</v>
      </c>
      <c r="P12" s="144">
        <f t="shared" si="2"/>
        <v>9415515.7200000007</v>
      </c>
    </row>
    <row r="13" spans="1:16" x14ac:dyDescent="0.25">
      <c r="A13" s="91" t="s">
        <v>34</v>
      </c>
      <c r="B13" s="92" t="s">
        <v>34</v>
      </c>
      <c r="C13" s="91" t="s">
        <v>34</v>
      </c>
      <c r="D13" s="93"/>
      <c r="E13" s="91"/>
      <c r="F13" s="94">
        <f>SUM(F8:F12)</f>
        <v>28280378.268311623</v>
      </c>
      <c r="H13" s="144">
        <f>SUM(H8:H12)</f>
        <v>28121349.789999999</v>
      </c>
      <c r="L13" s="145">
        <f>SUM(L8:L12)</f>
        <v>28157335.719999999</v>
      </c>
      <c r="P13" s="145">
        <f>SUM(P8:P12)</f>
        <v>21210133.109999999</v>
      </c>
    </row>
    <row r="14" spans="1:16" x14ac:dyDescent="0.25">
      <c r="A14" s="91" t="s">
        <v>34</v>
      </c>
      <c r="B14" s="92" t="s">
        <v>34</v>
      </c>
      <c r="C14" s="91" t="s">
        <v>34</v>
      </c>
      <c r="D14" s="93"/>
      <c r="E14" s="91"/>
      <c r="F14" s="91"/>
    </row>
    <row r="15" spans="1:16" ht="17.25" thickBot="1" x14ac:dyDescent="0.35">
      <c r="A15" s="95" t="s">
        <v>40</v>
      </c>
      <c r="B15" s="96" t="s">
        <v>56</v>
      </c>
      <c r="C15" s="97"/>
      <c r="D15" s="98"/>
      <c r="E15" s="97"/>
      <c r="F15" s="99"/>
    </row>
    <row r="16" spans="1:16" x14ac:dyDescent="0.25">
      <c r="A16" s="100" t="s">
        <v>57</v>
      </c>
      <c r="B16" s="101" t="s">
        <v>45</v>
      </c>
      <c r="C16" s="81" t="s">
        <v>46</v>
      </c>
      <c r="D16" s="102">
        <v>22628</v>
      </c>
      <c r="E16" s="103">
        <v>511.28205861711973</v>
      </c>
      <c r="F16" s="104">
        <f>E16*D16</f>
        <v>11569290.422388185</v>
      </c>
      <c r="G16">
        <v>496</v>
      </c>
      <c r="H16" s="144">
        <f t="shared" ref="H16:H24" si="4">+G16*D16</f>
        <v>11223488</v>
      </c>
      <c r="K16">
        <v>490</v>
      </c>
      <c r="L16" s="144">
        <f t="shared" ref="L16:L24" si="5">K16*$D16</f>
        <v>11087720</v>
      </c>
      <c r="O16">
        <v>270</v>
      </c>
      <c r="P16" s="144">
        <f t="shared" ref="P16:P24" si="6">O16*$D16</f>
        <v>6109560</v>
      </c>
    </row>
    <row r="17" spans="1:16" ht="24.75" x14ac:dyDescent="0.25">
      <c r="A17" s="105" t="s">
        <v>58</v>
      </c>
      <c r="B17" s="106" t="s">
        <v>59</v>
      </c>
      <c r="C17" s="85" t="s">
        <v>60</v>
      </c>
      <c r="D17" s="107">
        <v>595</v>
      </c>
      <c r="E17" s="108">
        <v>26476.844037391664</v>
      </c>
      <c r="F17" s="109">
        <f>E17*D17</f>
        <v>15753722.202248041</v>
      </c>
      <c r="G17">
        <v>26300</v>
      </c>
      <c r="H17" s="144">
        <f t="shared" si="4"/>
        <v>15648500</v>
      </c>
      <c r="K17">
        <v>27460</v>
      </c>
      <c r="L17" s="144">
        <f t="shared" si="5"/>
        <v>16338700</v>
      </c>
      <c r="O17">
        <v>28361</v>
      </c>
      <c r="P17" s="144">
        <f t="shared" si="6"/>
        <v>16874795</v>
      </c>
    </row>
    <row r="18" spans="1:16" x14ac:dyDescent="0.25">
      <c r="A18" s="105" t="s">
        <v>61</v>
      </c>
      <c r="B18" s="106" t="s">
        <v>62</v>
      </c>
      <c r="C18" s="85" t="s">
        <v>49</v>
      </c>
      <c r="D18" s="107">
        <v>82</v>
      </c>
      <c r="E18" s="108">
        <v>266706.38066652865</v>
      </c>
      <c r="F18" s="109">
        <f t="shared" ref="F18:F24" si="7">E18*D18</f>
        <v>21869923.214655351</v>
      </c>
      <c r="G18">
        <v>260000</v>
      </c>
      <c r="H18" s="144">
        <f t="shared" si="4"/>
        <v>21320000</v>
      </c>
      <c r="K18">
        <v>252780</v>
      </c>
      <c r="L18" s="144">
        <f t="shared" si="5"/>
        <v>20727960</v>
      </c>
      <c r="O18">
        <v>270207</v>
      </c>
      <c r="P18" s="144">
        <f t="shared" si="6"/>
        <v>22156974</v>
      </c>
    </row>
    <row r="19" spans="1:16" x14ac:dyDescent="0.25">
      <c r="A19" s="105" t="s">
        <v>63</v>
      </c>
      <c r="B19" s="106" t="s">
        <v>64</v>
      </c>
      <c r="C19" s="85" t="s">
        <v>65</v>
      </c>
      <c r="D19" s="107">
        <v>150</v>
      </c>
      <c r="E19" s="108">
        <v>22325</v>
      </c>
      <c r="F19" s="109">
        <f>E19*D19</f>
        <v>3348750</v>
      </c>
      <c r="G19">
        <v>22325</v>
      </c>
      <c r="H19" s="144">
        <f t="shared" si="4"/>
        <v>3348750</v>
      </c>
      <c r="K19">
        <v>20580</v>
      </c>
      <c r="L19" s="144">
        <f t="shared" si="5"/>
        <v>3087000</v>
      </c>
      <c r="O19">
        <v>16347</v>
      </c>
      <c r="P19" s="144">
        <f t="shared" si="6"/>
        <v>2452050</v>
      </c>
    </row>
    <row r="20" spans="1:16" x14ac:dyDescent="0.25">
      <c r="A20" s="105" t="s">
        <v>66</v>
      </c>
      <c r="B20" s="106" t="s">
        <v>67</v>
      </c>
      <c r="C20" s="85" t="s">
        <v>65</v>
      </c>
      <c r="D20" s="107">
        <v>75</v>
      </c>
      <c r="E20" s="108">
        <v>22325</v>
      </c>
      <c r="F20" s="109">
        <f t="shared" si="7"/>
        <v>1674375</v>
      </c>
      <c r="G20">
        <v>22325</v>
      </c>
      <c r="H20" s="144">
        <f t="shared" si="4"/>
        <v>1674375</v>
      </c>
      <c r="K20">
        <v>20580</v>
      </c>
      <c r="L20" s="144">
        <f t="shared" si="5"/>
        <v>1543500</v>
      </c>
      <c r="O20">
        <v>16347</v>
      </c>
      <c r="P20" s="144">
        <f t="shared" si="6"/>
        <v>1226025</v>
      </c>
    </row>
    <row r="21" spans="1:16" x14ac:dyDescent="0.25">
      <c r="A21" s="105" t="s">
        <v>68</v>
      </c>
      <c r="B21" s="106" t="s">
        <v>69</v>
      </c>
      <c r="C21" s="85" t="s">
        <v>65</v>
      </c>
      <c r="D21" s="107">
        <v>84</v>
      </c>
      <c r="E21" s="108">
        <v>22325</v>
      </c>
      <c r="F21" s="109">
        <f t="shared" si="7"/>
        <v>1875300</v>
      </c>
      <c r="G21">
        <v>22325</v>
      </c>
      <c r="H21" s="144">
        <f t="shared" si="4"/>
        <v>1875300</v>
      </c>
      <c r="K21">
        <v>20580</v>
      </c>
      <c r="L21" s="144">
        <f t="shared" si="5"/>
        <v>1728720</v>
      </c>
      <c r="O21">
        <v>16347</v>
      </c>
      <c r="P21" s="144">
        <f t="shared" si="6"/>
        <v>1373148</v>
      </c>
    </row>
    <row r="22" spans="1:16" x14ac:dyDescent="0.25">
      <c r="A22" s="105" t="s">
        <v>70</v>
      </c>
      <c r="B22" s="106" t="s">
        <v>71</v>
      </c>
      <c r="C22" s="85" t="s">
        <v>65</v>
      </c>
      <c r="D22" s="107">
        <v>21</v>
      </c>
      <c r="E22" s="108">
        <v>16620.637254901962</v>
      </c>
      <c r="F22" s="109">
        <f t="shared" si="7"/>
        <v>349033.3823529412</v>
      </c>
      <c r="G22">
        <v>16620</v>
      </c>
      <c r="H22" s="144">
        <f t="shared" si="4"/>
        <v>349020</v>
      </c>
      <c r="K22">
        <v>20580</v>
      </c>
      <c r="L22" s="144">
        <f t="shared" si="5"/>
        <v>432180</v>
      </c>
      <c r="O22">
        <v>16347</v>
      </c>
      <c r="P22" s="144">
        <f t="shared" si="6"/>
        <v>343287</v>
      </c>
    </row>
    <row r="23" spans="1:16" x14ac:dyDescent="0.25">
      <c r="A23" s="105" t="s">
        <v>72</v>
      </c>
      <c r="B23" s="106" t="s">
        <v>73</v>
      </c>
      <c r="C23" s="85" t="s">
        <v>49</v>
      </c>
      <c r="D23" s="107">
        <v>90</v>
      </c>
      <c r="E23" s="108">
        <v>260926.37865817238</v>
      </c>
      <c r="F23" s="109">
        <f t="shared" si="7"/>
        <v>23483374.079235513</v>
      </c>
      <c r="G23">
        <v>245000</v>
      </c>
      <c r="H23" s="144">
        <f t="shared" si="4"/>
        <v>22050000</v>
      </c>
      <c r="K23">
        <v>254800</v>
      </c>
      <c r="L23" s="144">
        <f t="shared" si="5"/>
        <v>22932000</v>
      </c>
      <c r="O23">
        <v>255767</v>
      </c>
      <c r="P23" s="144">
        <f t="shared" si="6"/>
        <v>23019030</v>
      </c>
    </row>
    <row r="24" spans="1:16" ht="25.5" thickBot="1" x14ac:dyDescent="0.3">
      <c r="A24" s="110" t="s">
        <v>74</v>
      </c>
      <c r="B24" s="111" t="s">
        <v>75</v>
      </c>
      <c r="C24" s="89" t="s">
        <v>60</v>
      </c>
      <c r="D24" s="112">
        <v>554</v>
      </c>
      <c r="E24" s="113">
        <v>26014.444672123227</v>
      </c>
      <c r="F24" s="114">
        <f t="shared" si="7"/>
        <v>14412002.348356267</v>
      </c>
      <c r="G24">
        <v>25390</v>
      </c>
      <c r="H24" s="144">
        <f t="shared" si="4"/>
        <v>14066060</v>
      </c>
      <c r="K24">
        <v>25480</v>
      </c>
      <c r="L24" s="144">
        <f t="shared" si="5"/>
        <v>14115920</v>
      </c>
      <c r="O24">
        <v>27647</v>
      </c>
      <c r="P24" s="144">
        <f t="shared" si="6"/>
        <v>15316438</v>
      </c>
    </row>
    <row r="25" spans="1:16" x14ac:dyDescent="0.25">
      <c r="A25" s="91" t="s">
        <v>34</v>
      </c>
      <c r="B25" s="92" t="s">
        <v>34</v>
      </c>
      <c r="C25" s="91" t="s">
        <v>34</v>
      </c>
      <c r="D25" s="93"/>
      <c r="E25" s="91"/>
      <c r="F25" s="94">
        <f>SUM(F16:F24)</f>
        <v>94335770.649236292</v>
      </c>
      <c r="H25" s="145">
        <f>SUM(H16:H24)</f>
        <v>91555493</v>
      </c>
      <c r="L25" s="145">
        <f>SUM(L16:L24)</f>
        <v>91993700</v>
      </c>
      <c r="P25" s="145">
        <f>SUM(P16:P24)</f>
        <v>88871307</v>
      </c>
    </row>
    <row r="26" spans="1:16" x14ac:dyDescent="0.25">
      <c r="A26" s="91" t="s">
        <v>34</v>
      </c>
      <c r="B26" s="92" t="s">
        <v>34</v>
      </c>
      <c r="C26" s="91" t="s">
        <v>34</v>
      </c>
      <c r="D26" s="93"/>
      <c r="E26" s="91"/>
      <c r="F26" s="91"/>
    </row>
    <row r="27" spans="1:16" x14ac:dyDescent="0.25">
      <c r="A27" s="91" t="s">
        <v>34</v>
      </c>
      <c r="B27" s="92" t="s">
        <v>34</v>
      </c>
      <c r="C27" s="91" t="s">
        <v>34</v>
      </c>
      <c r="D27" s="93"/>
      <c r="E27" s="91"/>
      <c r="F27" s="91"/>
    </row>
    <row r="28" spans="1:16" x14ac:dyDescent="0.25">
      <c r="A28" s="91" t="s">
        <v>34</v>
      </c>
      <c r="B28" s="92" t="s">
        <v>34</v>
      </c>
      <c r="C28" s="91" t="s">
        <v>34</v>
      </c>
      <c r="D28" s="93"/>
      <c r="E28" s="91"/>
      <c r="F28" s="91"/>
    </row>
    <row r="29" spans="1:16" ht="16.5" x14ac:dyDescent="0.3">
      <c r="A29" s="115" t="s">
        <v>40</v>
      </c>
      <c r="B29" s="116" t="s">
        <v>77</v>
      </c>
      <c r="C29" s="117"/>
      <c r="D29" s="98"/>
      <c r="E29" s="97"/>
      <c r="F29" s="99"/>
    </row>
    <row r="30" spans="1:16" x14ac:dyDescent="0.25">
      <c r="A30" s="118" t="s">
        <v>78</v>
      </c>
      <c r="B30" s="119" t="s">
        <v>79</v>
      </c>
      <c r="C30" s="119" t="s">
        <v>76</v>
      </c>
      <c r="D30" s="120">
        <v>4</v>
      </c>
      <c r="E30" s="86">
        <v>30343.333333333332</v>
      </c>
      <c r="F30" s="109">
        <f t="shared" ref="F30:F32" si="8">E30*D30</f>
        <v>121373.33333333333</v>
      </c>
      <c r="G30">
        <v>30343</v>
      </c>
      <c r="H30" s="144">
        <f t="shared" ref="H30:H32" si="9">+G30*D30</f>
        <v>121372</v>
      </c>
      <c r="L30" s="145" t="e">
        <f>SUM(#REF!)</f>
        <v>#REF!</v>
      </c>
      <c r="P30" s="145" t="e">
        <f>SUM(#REF!)</f>
        <v>#REF!</v>
      </c>
    </row>
    <row r="31" spans="1:16" x14ac:dyDescent="0.25">
      <c r="A31" s="118" t="s">
        <v>80</v>
      </c>
      <c r="B31" s="119" t="s">
        <v>81</v>
      </c>
      <c r="C31" s="119" t="s">
        <v>76</v>
      </c>
      <c r="D31" s="120">
        <v>11</v>
      </c>
      <c r="E31" s="86">
        <v>30343.321428571428</v>
      </c>
      <c r="F31" s="109">
        <f t="shared" si="8"/>
        <v>333776.53571428568</v>
      </c>
      <c r="G31">
        <v>30343</v>
      </c>
      <c r="H31" s="144">
        <f t="shared" si="9"/>
        <v>333773</v>
      </c>
    </row>
    <row r="32" spans="1:16" ht="15.75" thickBot="1" x14ac:dyDescent="0.3">
      <c r="A32" s="123" t="s">
        <v>82</v>
      </c>
      <c r="B32" s="124" t="s">
        <v>83</v>
      </c>
      <c r="C32" s="124" t="s">
        <v>76</v>
      </c>
      <c r="D32" s="125">
        <v>10</v>
      </c>
      <c r="E32" s="90">
        <v>30343.3</v>
      </c>
      <c r="F32" s="114">
        <f t="shared" si="8"/>
        <v>303433</v>
      </c>
      <c r="G32">
        <v>30343</v>
      </c>
      <c r="H32" s="144">
        <f t="shared" si="9"/>
        <v>303430</v>
      </c>
    </row>
    <row r="33" spans="1:16" x14ac:dyDescent="0.25">
      <c r="A33" s="121" t="s">
        <v>34</v>
      </c>
      <c r="B33" s="121" t="s">
        <v>34</v>
      </c>
      <c r="C33" s="121" t="s">
        <v>34</v>
      </c>
      <c r="D33" s="122"/>
      <c r="E33" s="121"/>
      <c r="F33" s="94">
        <f>SUM(F30:F32)</f>
        <v>758582.86904761894</v>
      </c>
      <c r="H33" s="145">
        <f>SUM(H30:H32)</f>
        <v>758575</v>
      </c>
    </row>
    <row r="34" spans="1:16" x14ac:dyDescent="0.25">
      <c r="A34" s="121" t="s">
        <v>34</v>
      </c>
      <c r="B34" s="121" t="s">
        <v>34</v>
      </c>
      <c r="C34" s="121" t="s">
        <v>34</v>
      </c>
      <c r="D34" s="122"/>
      <c r="E34" s="121"/>
      <c r="F34" s="121"/>
    </row>
    <row r="36" spans="1:16" ht="15.75" thickBot="1" x14ac:dyDescent="0.3"/>
    <row r="37" spans="1:16" x14ac:dyDescent="0.25">
      <c r="B37" s="127" t="s">
        <v>84</v>
      </c>
      <c r="C37" s="128"/>
      <c r="D37" s="129"/>
      <c r="E37" s="130"/>
      <c r="F37" s="131">
        <f>SUM(F8:F34)/2</f>
        <v>123374731.78659555</v>
      </c>
      <c r="H37" s="144">
        <v>55169800</v>
      </c>
      <c r="J37" s="144">
        <v>55844532</v>
      </c>
      <c r="L37" s="145">
        <v>126628931</v>
      </c>
      <c r="N37" s="145">
        <v>120752399</v>
      </c>
      <c r="P37" s="145">
        <v>118650012</v>
      </c>
    </row>
    <row r="38" spans="1:16" x14ac:dyDescent="0.25">
      <c r="B38" s="132" t="s">
        <v>85</v>
      </c>
      <c r="C38" s="133"/>
      <c r="D38" s="134"/>
      <c r="E38" s="135"/>
      <c r="F38" s="136">
        <f>F37*0.3</f>
        <v>37012419.535978667</v>
      </c>
      <c r="G38">
        <v>20</v>
      </c>
      <c r="H38" s="144">
        <f>+$H$37*G38/100</f>
        <v>11033960</v>
      </c>
      <c r="I38">
        <v>20</v>
      </c>
      <c r="J38" s="144">
        <f>+$H$37*I38/100</f>
        <v>11033960</v>
      </c>
      <c r="K38">
        <v>20</v>
      </c>
      <c r="L38" s="144">
        <f>+L$37*K38/100</f>
        <v>25325786.199999999</v>
      </c>
      <c r="M38">
        <v>24</v>
      </c>
      <c r="N38" s="144">
        <f>+N$37*M38/100</f>
        <v>28980575.760000002</v>
      </c>
      <c r="O38">
        <v>22</v>
      </c>
      <c r="P38" s="144">
        <f>+$P$37*O38/100</f>
        <v>26103002.640000001</v>
      </c>
    </row>
    <row r="39" spans="1:16" x14ac:dyDescent="0.25">
      <c r="B39" s="132" t="s">
        <v>86</v>
      </c>
      <c r="C39" s="133"/>
      <c r="D39" s="134"/>
      <c r="E39" s="135"/>
      <c r="F39" s="136"/>
      <c r="G39">
        <v>6</v>
      </c>
      <c r="H39" s="144">
        <f>+$H$37*G39/100</f>
        <v>3310188</v>
      </c>
      <c r="I39">
        <v>5</v>
      </c>
      <c r="J39" s="144">
        <f>+$H$37*I39/100</f>
        <v>2758490</v>
      </c>
      <c r="K39">
        <v>5</v>
      </c>
      <c r="L39" s="144">
        <f t="shared" ref="L39" si="10">+$L$37*K39/100</f>
        <v>6331446.5499999998</v>
      </c>
      <c r="M39">
        <v>1</v>
      </c>
      <c r="N39" s="144">
        <f>+$N$37*M39/100</f>
        <v>1207523.99</v>
      </c>
      <c r="O39">
        <v>5</v>
      </c>
      <c r="P39" s="144">
        <f>+$P$37*O39/100</f>
        <v>5932500.5999999996</v>
      </c>
    </row>
    <row r="40" spans="1:16" ht="15.75" thickBot="1" x14ac:dyDescent="0.3">
      <c r="B40" s="137" t="s">
        <v>87</v>
      </c>
      <c r="C40" s="138"/>
      <c r="D40" s="139"/>
      <c r="E40" s="140"/>
      <c r="F40" s="141">
        <f>ROUND(SUM(F37:F39),0)</f>
        <v>160387151</v>
      </c>
      <c r="G40">
        <v>4</v>
      </c>
      <c r="H40" s="144">
        <f>+$H$37*G40/100</f>
        <v>2206792</v>
      </c>
      <c r="I40">
        <v>5</v>
      </c>
      <c r="J40" s="144">
        <f>+$H$37*I40/100</f>
        <v>2758490</v>
      </c>
      <c r="K40">
        <v>5</v>
      </c>
      <c r="L40" s="144">
        <f>+$L$37*K40/100</f>
        <v>6331446.5499999998</v>
      </c>
      <c r="M40">
        <v>5</v>
      </c>
      <c r="N40" s="144">
        <f>+$N$37*M40/100</f>
        <v>6037619.9500000002</v>
      </c>
      <c r="O40">
        <v>5</v>
      </c>
      <c r="P40" s="144">
        <f>+$P$37*O40/100</f>
        <v>5932500.5999999996</v>
      </c>
    </row>
    <row r="41" spans="1:16" x14ac:dyDescent="0.25">
      <c r="G41">
        <v>16</v>
      </c>
      <c r="H41" s="145">
        <f>H40*0.16</f>
        <v>353086.72000000003</v>
      </c>
      <c r="I41">
        <v>16</v>
      </c>
      <c r="J41" s="145">
        <f>J40*0.16</f>
        <v>441358.4</v>
      </c>
      <c r="K41">
        <v>16</v>
      </c>
      <c r="L41" s="145">
        <f>L40*0.16</f>
        <v>1013031.448</v>
      </c>
      <c r="M41">
        <v>16</v>
      </c>
      <c r="N41" s="145">
        <f>N40*0.16</f>
        <v>966019.19200000004</v>
      </c>
      <c r="O41">
        <v>16</v>
      </c>
      <c r="P41" s="145">
        <f>P40*0.16</f>
        <v>949200.0959999999</v>
      </c>
    </row>
    <row r="42" spans="1:16" x14ac:dyDescent="0.25">
      <c r="H42" s="145">
        <f>SUM(H37:H41)</f>
        <v>72073826.719999999</v>
      </c>
      <c r="J42" s="145">
        <f>SUM(J37:J41)</f>
        <v>72836830.400000006</v>
      </c>
      <c r="L42" s="145">
        <f>SUM(L37:L41)</f>
        <v>165630641.74800003</v>
      </c>
      <c r="N42" s="145">
        <f>SUM(N37:N41)</f>
        <v>157944137.89199999</v>
      </c>
      <c r="P42" s="145">
        <f>SUM(P37:P41)</f>
        <v>157567215.93599996</v>
      </c>
    </row>
    <row r="43" spans="1:16" x14ac:dyDescent="0.25">
      <c r="L43" s="144"/>
    </row>
    <row r="44" spans="1:16" x14ac:dyDescent="0.25">
      <c r="F44" s="73" t="s">
        <v>89</v>
      </c>
      <c r="H44" s="145">
        <f>H42-H41</f>
        <v>71720740</v>
      </c>
      <c r="J44" s="145">
        <f>J42-J41</f>
        <v>72395472</v>
      </c>
      <c r="L44" s="145">
        <f>L42-L41</f>
        <v>164617610.30000001</v>
      </c>
      <c r="N44" s="145">
        <f>N42-N41</f>
        <v>156978118.69999999</v>
      </c>
      <c r="P44" s="145">
        <f>P42-P41</f>
        <v>156618015.83999997</v>
      </c>
    </row>
    <row r="45" spans="1:16" x14ac:dyDescent="0.25">
      <c r="L45" s="1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Experiencia</vt:lpstr>
      <vt:lpstr>TECNICA</vt:lpstr>
      <vt:lpstr>EXPER CONSTRUCTOR</vt:lpstr>
      <vt:lpstr>Hoja2</vt:lpstr>
      <vt:lpstr>Hoja1</vt:lpstr>
      <vt:lpstr>PUNTAJE PRECIO</vt:lpstr>
      <vt:lpstr>PRECIO CORREGIDO</vt:lpstr>
      <vt:lpstr>TABLA SMMLV</vt:lpstr>
      <vt:lpstr>ARIT,ETICA</vt:lpstr>
      <vt:lpstr>'EXPER CONSTRUCTOR'!Área_de_impresión</vt:lpstr>
      <vt:lpstr>Experiencia!Área_de_impresión</vt:lpstr>
      <vt:lpstr>'PUNTAJE PRECIO'!Área_de_impresión</vt:lpstr>
      <vt:lpstr>TECNICA!Área_de_impresión</vt:lpstr>
      <vt:lpstr>'EXPER CONSTRUCTOR'!Títulos_a_imprimir</vt:lpstr>
      <vt:lpstr>Experiencia!Títulos_a_imprimir</vt:lpstr>
    </vt:vector>
  </TitlesOfParts>
  <Company>Intel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dc:creator>
  <cp:lastModifiedBy>Compras</cp:lastModifiedBy>
  <cp:lastPrinted>2016-12-12T22:56:19Z</cp:lastPrinted>
  <dcterms:created xsi:type="dcterms:W3CDTF">2010-02-25T14:06:31Z</dcterms:created>
  <dcterms:modified xsi:type="dcterms:W3CDTF">2019-09-06T22:26:33Z</dcterms:modified>
</cp:coreProperties>
</file>