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filterPrivacy="1" codeName="ThisWorkbook" defaultThemeVersion="124226"/>
  <xr:revisionPtr revIDLastSave="0" documentId="8_{DEDCF00A-F549-4CF9-BD4E-E4DB72A1DB81}" xr6:coauthVersionLast="47" xr6:coauthVersionMax="47" xr10:uidLastSave="{00000000-0000-0000-0000-000000000000}"/>
  <bookViews>
    <workbookView xWindow="-120" yWindow="-120" windowWidth="24240" windowHeight="13140" tabRatio="843" firstSheet="1" activeTab="1" xr2:uid="{9DA61BD0-CD4B-40C1-8E4D-B816505120A6}"/>
  </bookViews>
  <sheets>
    <sheet name="Matriz de riesgos (2)" sheetId="16" state="hidden" r:id="rId1"/>
    <sheet name="Matriz de riesgos" sheetId="8" r:id="rId2"/>
    <sheet name=" Cuadro Cierre MR" sheetId="21" state="hidden" r:id="rId3"/>
    <sheet name="Mapa de Calor (2)" sheetId="12" state="hidden" r:id="rId4"/>
    <sheet name="MAPA DE CALOR RIESGO I-R" sheetId="15" r:id="rId5"/>
    <sheet name="Plan de Acción" sheetId="9" r:id="rId6"/>
    <sheet name="Cuadro Cierre PA" sheetId="23" state="hidden" r:id="rId7"/>
    <sheet name="INDICADOR" sheetId="20" r:id="rId8"/>
    <sheet name="listas" sheetId="11" state="hidden" r:id="rId9"/>
  </sheets>
  <externalReferences>
    <externalReference r:id="rId10"/>
  </externalReferences>
  <definedNames>
    <definedName name="_xlnm._FilterDatabase" localSheetId="1" hidden="1">'Matriz de riesgos'!$A$12:$AB$24</definedName>
    <definedName name="_xlnm._FilterDatabase" localSheetId="0" hidden="1">'Matriz de riesgos (2)'!$B$12:$Z$25</definedName>
    <definedName name="acciones">[1]Análisis!$AO$13:$BN$39</definedName>
    <definedName name="_xlnm.Print_Area" localSheetId="1">'Matriz de riesgos'!$A$1:$U$51</definedName>
    <definedName name="_xlnm.Print_Area" localSheetId="5">'Plan de Acción'!$A$1:$N$40</definedName>
    <definedName name="Factor">listas!$A$2:$A$13</definedName>
    <definedName name="faxcc">listas!$A$2:$A$13</definedName>
    <definedName name="mprioridad">[1]Análisis!$AI$35:$AM$39</definedName>
    <definedName name="_xlnm.Print_Titles" localSheetId="5">'Plan de Acción'!$8:$9</definedName>
    <definedName name="zona_riesgo">[1]Análisis!$AH$16:$AL$20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8" l="1"/>
  <c r="Q14" i="8"/>
  <c r="Q13" i="8"/>
  <c r="Q15" i="8"/>
  <c r="Q16" i="8"/>
  <c r="Q51" i="8"/>
  <c r="R51" i="8" s="1"/>
  <c r="M51" i="8"/>
  <c r="N51" i="8" s="1"/>
  <c r="L51" i="8"/>
  <c r="J51" i="8"/>
  <c r="Q50" i="8"/>
  <c r="S50" i="8" s="1"/>
  <c r="T50" i="8" s="1"/>
  <c r="U50" i="8" s="1"/>
  <c r="M50" i="8"/>
  <c r="N50" i="8" s="1"/>
  <c r="L50" i="8"/>
  <c r="J50" i="8"/>
  <c r="Q49" i="8"/>
  <c r="S49" i="8" s="1"/>
  <c r="T49" i="8" s="1"/>
  <c r="U49" i="8" s="1"/>
  <c r="M49" i="8"/>
  <c r="N49" i="8" s="1"/>
  <c r="L49" i="8"/>
  <c r="J49" i="8"/>
  <c r="Q48" i="8"/>
  <c r="S48" i="8" s="1"/>
  <c r="T48" i="8" s="1"/>
  <c r="U48" i="8" s="1"/>
  <c r="M48" i="8"/>
  <c r="N48" i="8" s="1"/>
  <c r="L48" i="8"/>
  <c r="J48" i="8"/>
  <c r="Q47" i="8"/>
  <c r="S47" i="8" s="1"/>
  <c r="T47" i="8" s="1"/>
  <c r="U47" i="8" s="1"/>
  <c r="M47" i="8"/>
  <c r="N47" i="8" s="1"/>
  <c r="L47" i="8"/>
  <c r="J47" i="8"/>
  <c r="Q46" i="8"/>
  <c r="R46" i="8" s="1"/>
  <c r="M46" i="8"/>
  <c r="N46" i="8" s="1"/>
  <c r="L46" i="8"/>
  <c r="J46" i="8"/>
  <c r="Q45" i="8"/>
  <c r="R45" i="8" s="1"/>
  <c r="M45" i="8"/>
  <c r="N45" i="8" s="1"/>
  <c r="L45" i="8"/>
  <c r="J45" i="8"/>
  <c r="Q44" i="8"/>
  <c r="S44" i="8" s="1"/>
  <c r="T44" i="8" s="1"/>
  <c r="U44" i="8" s="1"/>
  <c r="M44" i="8"/>
  <c r="N44" i="8" s="1"/>
  <c r="L44" i="8"/>
  <c r="J44" i="8"/>
  <c r="Q43" i="8"/>
  <c r="R43" i="8" s="1"/>
  <c r="M43" i="8"/>
  <c r="N43" i="8" s="1"/>
  <c r="L43" i="8"/>
  <c r="J43" i="8"/>
  <c r="Q42" i="8"/>
  <c r="R42" i="8" s="1"/>
  <c r="M42" i="8"/>
  <c r="N42" i="8" s="1"/>
  <c r="L42" i="8"/>
  <c r="J42" i="8"/>
  <c r="Q41" i="8"/>
  <c r="S41" i="8" s="1"/>
  <c r="T41" i="8" s="1"/>
  <c r="U41" i="8" s="1"/>
  <c r="M41" i="8"/>
  <c r="N41" i="8" s="1"/>
  <c r="L41" i="8"/>
  <c r="J41" i="8"/>
  <c r="Q40" i="8"/>
  <c r="S40" i="8" s="1"/>
  <c r="T40" i="8" s="1"/>
  <c r="U40" i="8" s="1"/>
  <c r="M40" i="8"/>
  <c r="N40" i="8" s="1"/>
  <c r="L40" i="8"/>
  <c r="J40" i="8"/>
  <c r="Q39" i="8"/>
  <c r="S39" i="8" s="1"/>
  <c r="T39" i="8" s="1"/>
  <c r="U39" i="8" s="1"/>
  <c r="M39" i="8"/>
  <c r="N39" i="8" s="1"/>
  <c r="L39" i="8"/>
  <c r="J39" i="8"/>
  <c r="Q38" i="8"/>
  <c r="S38" i="8" s="1"/>
  <c r="T38" i="8" s="1"/>
  <c r="U38" i="8" s="1"/>
  <c r="M38" i="8"/>
  <c r="N38" i="8" s="1"/>
  <c r="L38" i="8"/>
  <c r="J38" i="8"/>
  <c r="Q37" i="8"/>
  <c r="R37" i="8" s="1"/>
  <c r="M37" i="8"/>
  <c r="N37" i="8" s="1"/>
  <c r="L37" i="8"/>
  <c r="J37" i="8"/>
  <c r="Q36" i="8"/>
  <c r="S36" i="8" s="1"/>
  <c r="T36" i="8" s="1"/>
  <c r="U36" i="8" s="1"/>
  <c r="M36" i="8"/>
  <c r="N36" i="8" s="1"/>
  <c r="L36" i="8"/>
  <c r="J36" i="8"/>
  <c r="Q35" i="8"/>
  <c r="S35" i="8" s="1"/>
  <c r="T35" i="8" s="1"/>
  <c r="U35" i="8" s="1"/>
  <c r="M35" i="8"/>
  <c r="N35" i="8" s="1"/>
  <c r="L35" i="8"/>
  <c r="J35" i="8"/>
  <c r="Q34" i="8"/>
  <c r="S34" i="8" s="1"/>
  <c r="T34" i="8" s="1"/>
  <c r="U34" i="8" s="1"/>
  <c r="M34" i="8"/>
  <c r="N34" i="8" s="1"/>
  <c r="L34" i="8"/>
  <c r="J34" i="8"/>
  <c r="Q33" i="8"/>
  <c r="S33" i="8" s="1"/>
  <c r="T33" i="8" s="1"/>
  <c r="U33" i="8" s="1"/>
  <c r="M33" i="8"/>
  <c r="N33" i="8" s="1"/>
  <c r="L33" i="8"/>
  <c r="J33" i="8"/>
  <c r="Q32" i="8"/>
  <c r="R32" i="8" s="1"/>
  <c r="M32" i="8"/>
  <c r="N32" i="8" s="1"/>
  <c r="L32" i="8"/>
  <c r="J32" i="8"/>
  <c r="Q31" i="8"/>
  <c r="S31" i="8" s="1"/>
  <c r="T31" i="8" s="1"/>
  <c r="U31" i="8" s="1"/>
  <c r="M31" i="8"/>
  <c r="N31" i="8" s="1"/>
  <c r="L31" i="8"/>
  <c r="J31" i="8"/>
  <c r="Q30" i="8"/>
  <c r="S30" i="8" s="1"/>
  <c r="T30" i="8" s="1"/>
  <c r="U30" i="8" s="1"/>
  <c r="M30" i="8"/>
  <c r="N30" i="8" s="1"/>
  <c r="L30" i="8"/>
  <c r="J30" i="8"/>
  <c r="Q29" i="8"/>
  <c r="S29" i="8" s="1"/>
  <c r="T29" i="8" s="1"/>
  <c r="U29" i="8" s="1"/>
  <c r="M29" i="8"/>
  <c r="N29" i="8" s="1"/>
  <c r="L29" i="8"/>
  <c r="J29" i="8"/>
  <c r="Q28" i="8"/>
  <c r="R28" i="8" s="1"/>
  <c r="M28" i="8"/>
  <c r="N28" i="8" s="1"/>
  <c r="L28" i="8"/>
  <c r="J28" i="8"/>
  <c r="Q27" i="8"/>
  <c r="S27" i="8" s="1"/>
  <c r="T27" i="8" s="1"/>
  <c r="U27" i="8" s="1"/>
  <c r="M27" i="8"/>
  <c r="N27" i="8" s="1"/>
  <c r="L27" i="8"/>
  <c r="J27" i="8"/>
  <c r="Q26" i="8"/>
  <c r="S26" i="8" s="1"/>
  <c r="T26" i="8" s="1"/>
  <c r="U26" i="8" s="1"/>
  <c r="M26" i="8"/>
  <c r="N26" i="8" s="1"/>
  <c r="L26" i="8"/>
  <c r="J26" i="8"/>
  <c r="Q25" i="8"/>
  <c r="S25" i="8" s="1"/>
  <c r="T25" i="8" s="1"/>
  <c r="U25" i="8" s="1"/>
  <c r="M25" i="8"/>
  <c r="N25" i="8" s="1"/>
  <c r="L25" i="8"/>
  <c r="J25" i="8"/>
  <c r="R44" i="8" l="1"/>
  <c r="R50" i="8"/>
  <c r="S46" i="8"/>
  <c r="T46" i="8" s="1"/>
  <c r="U46" i="8" s="1"/>
  <c r="R41" i="8"/>
  <c r="R49" i="8"/>
  <c r="S43" i="8"/>
  <c r="T43" i="8" s="1"/>
  <c r="U43" i="8" s="1"/>
  <c r="S51" i="8"/>
  <c r="T51" i="8" s="1"/>
  <c r="U51" i="8" s="1"/>
  <c r="R40" i="8"/>
  <c r="R48" i="8"/>
  <c r="S42" i="8"/>
  <c r="T42" i="8" s="1"/>
  <c r="U42" i="8" s="1"/>
  <c r="S45" i="8"/>
  <c r="T45" i="8" s="1"/>
  <c r="U45" i="8" s="1"/>
  <c r="R47" i="8"/>
  <c r="R26" i="8"/>
  <c r="R30" i="8"/>
  <c r="R34" i="8"/>
  <c r="R38" i="8"/>
  <c r="S28" i="8"/>
  <c r="T28" i="8" s="1"/>
  <c r="U28" i="8" s="1"/>
  <c r="S32" i="8"/>
  <c r="T32" i="8" s="1"/>
  <c r="U32" i="8" s="1"/>
  <c r="R25" i="8"/>
  <c r="R29" i="8"/>
  <c r="R33" i="8"/>
  <c r="R35" i="8"/>
  <c r="R39" i="8"/>
  <c r="S37" i="8"/>
  <c r="T37" i="8" s="1"/>
  <c r="U37" i="8" s="1"/>
  <c r="R36" i="8"/>
  <c r="R27" i="8"/>
  <c r="R31" i="8"/>
  <c r="H16" i="20"/>
  <c r="H15" i="20"/>
  <c r="I16" i="20" l="1"/>
  <c r="J16" i="20" s="1"/>
  <c r="I15" i="20"/>
  <c r="J15" i="20" s="1"/>
  <c r="J17" i="20" l="1"/>
  <c r="D16" i="20"/>
  <c r="D25" i="20" s="1"/>
  <c r="D17" i="20"/>
  <c r="D15" i="20"/>
  <c r="F3" i="11"/>
  <c r="F4" i="11" s="1"/>
  <c r="F5" i="11" s="1"/>
  <c r="F6" i="11" s="1"/>
  <c r="F7" i="11" s="1"/>
  <c r="F8" i="11" s="1"/>
  <c r="F9" i="11" s="1"/>
  <c r="F10" i="11" s="1"/>
  <c r="F11" i="11" s="1"/>
  <c r="Q18" i="8"/>
  <c r="Q19" i="8"/>
  <c r="Q20" i="8"/>
  <c r="Q21" i="8"/>
  <c r="Q22" i="8"/>
  <c r="Q23" i="8"/>
  <c r="Q24" i="8"/>
  <c r="L13" i="8"/>
  <c r="L14" i="8"/>
  <c r="L15" i="8"/>
  <c r="L16" i="8"/>
  <c r="L17" i="8"/>
  <c r="L18" i="8"/>
  <c r="L19" i="8"/>
  <c r="L20" i="8"/>
  <c r="L21" i="8"/>
  <c r="L22" i="8"/>
  <c r="L23" i="8"/>
  <c r="L24" i="8"/>
  <c r="S24" i="8" l="1"/>
  <c r="T24" i="8" s="1"/>
  <c r="U24" i="8" s="1"/>
  <c r="M24" i="8"/>
  <c r="N24" i="8" s="1"/>
  <c r="J24" i="8"/>
  <c r="R23" i="8"/>
  <c r="M23" i="8"/>
  <c r="N23" i="8" s="1"/>
  <c r="J23" i="8"/>
  <c r="R22" i="8"/>
  <c r="M22" i="8"/>
  <c r="N22" i="8" s="1"/>
  <c r="J22" i="8"/>
  <c r="R21" i="8"/>
  <c r="M21" i="8"/>
  <c r="N21" i="8" s="1"/>
  <c r="J21" i="8"/>
  <c r="S20" i="8"/>
  <c r="T20" i="8" s="1"/>
  <c r="U20" i="8" s="1"/>
  <c r="M20" i="8"/>
  <c r="N20" i="8" s="1"/>
  <c r="J20" i="8"/>
  <c r="R19" i="8"/>
  <c r="M19" i="8"/>
  <c r="N19" i="8" s="1"/>
  <c r="J19" i="8"/>
  <c r="S18" i="8"/>
  <c r="T18" i="8" s="1"/>
  <c r="U18" i="8" s="1"/>
  <c r="M18" i="8"/>
  <c r="N18" i="8" s="1"/>
  <c r="J18" i="8"/>
  <c r="S17" i="8"/>
  <c r="T17" i="8" s="1"/>
  <c r="U17" i="8" s="1"/>
  <c r="R17" i="8"/>
  <c r="M17" i="8"/>
  <c r="N17" i="8" s="1"/>
  <c r="J17" i="8"/>
  <c r="R16" i="8"/>
  <c r="M16" i="8"/>
  <c r="N16" i="8" s="1"/>
  <c r="J16" i="8"/>
  <c r="R15" i="8"/>
  <c r="M15" i="8"/>
  <c r="N15" i="8" s="1"/>
  <c r="J15" i="8"/>
  <c r="M11" i="15"/>
  <c r="R13" i="8"/>
  <c r="S14" i="8"/>
  <c r="T14" i="8" s="1"/>
  <c r="U14" i="8" s="1"/>
  <c r="J13" i="8"/>
  <c r="J14" i="8"/>
  <c r="S13" i="8" l="1"/>
  <c r="T13" i="8" s="1"/>
  <c r="U13" i="8" s="1"/>
  <c r="S19" i="8"/>
  <c r="T19" i="8" s="1"/>
  <c r="U19" i="8" s="1"/>
  <c r="R14" i="8"/>
  <c r="S15" i="8"/>
  <c r="T15" i="8" s="1"/>
  <c r="U15" i="8" s="1"/>
  <c r="S23" i="8"/>
  <c r="T23" i="8" s="1"/>
  <c r="U23" i="8" s="1"/>
  <c r="S21" i="8"/>
  <c r="T21" i="8" s="1"/>
  <c r="U21" i="8" s="1"/>
  <c r="R20" i="8"/>
  <c r="S22" i="8"/>
  <c r="T22" i="8" s="1"/>
  <c r="U22" i="8" s="1"/>
  <c r="R18" i="8"/>
  <c r="R24" i="8"/>
  <c r="S16" i="8"/>
  <c r="T16" i="8" s="1"/>
  <c r="U16" i="8" s="1"/>
  <c r="I8" i="20"/>
  <c r="I9" i="20"/>
  <c r="I7" i="20"/>
  <c r="M13" i="8"/>
  <c r="N13" i="8" s="1"/>
  <c r="M14" i="8"/>
  <c r="N14" i="8" s="1"/>
  <c r="C15" i="20" l="1"/>
  <c r="C16" i="20"/>
  <c r="E16" i="20" s="1"/>
  <c r="C17" i="20"/>
  <c r="E17" i="20" s="1"/>
  <c r="D9" i="20"/>
  <c r="D8" i="20"/>
  <c r="D7" i="20"/>
  <c r="D23" i="20" s="1"/>
  <c r="E15" i="20" l="1"/>
  <c r="E18" i="20" s="1"/>
  <c r="C25" i="20"/>
  <c r="E25" i="20" s="1"/>
  <c r="H9" i="20"/>
  <c r="H7" i="20"/>
  <c r="H8" i="20"/>
  <c r="J13" i="16"/>
  <c r="Q31" i="16"/>
  <c r="T25" i="16"/>
  <c r="Q25" i="16"/>
  <c r="L25" i="16"/>
  <c r="J25" i="16"/>
  <c r="T24" i="16"/>
  <c r="Q24" i="16"/>
  <c r="L24" i="16"/>
  <c r="J24" i="16"/>
  <c r="T23" i="16"/>
  <c r="Q23" i="16"/>
  <c r="L23" i="16"/>
  <c r="J23" i="16"/>
  <c r="T22" i="16"/>
  <c r="Q22" i="16"/>
  <c r="L22" i="16"/>
  <c r="J22" i="16"/>
  <c r="T21" i="16"/>
  <c r="Q21" i="16"/>
  <c r="L21" i="16"/>
  <c r="J21" i="16"/>
  <c r="T20" i="16"/>
  <c r="Q20" i="16"/>
  <c r="L20" i="16"/>
  <c r="J20" i="16"/>
  <c r="Q19" i="16"/>
  <c r="Q18" i="16"/>
  <c r="L18" i="16"/>
  <c r="T17" i="16"/>
  <c r="Q17" i="16"/>
  <c r="L17" i="16"/>
  <c r="J17" i="16"/>
  <c r="S16" i="16"/>
  <c r="T16" i="16" s="1"/>
  <c r="Q16" i="16"/>
  <c r="N16" i="16"/>
  <c r="L16" i="16"/>
  <c r="J16" i="16"/>
  <c r="R15" i="16"/>
  <c r="S15" i="16" s="1"/>
  <c r="T15" i="16" s="1"/>
  <c r="Q15" i="16"/>
  <c r="M15" i="16"/>
  <c r="N15" i="16" s="1"/>
  <c r="L15" i="16"/>
  <c r="J15" i="16"/>
  <c r="R14" i="16"/>
  <c r="S14" i="16" s="1"/>
  <c r="T14" i="16" s="1"/>
  <c r="Q14" i="16"/>
  <c r="M14" i="16"/>
  <c r="N14" i="16" s="1"/>
  <c r="L14" i="16"/>
  <c r="J14" i="16"/>
  <c r="R13" i="16"/>
  <c r="S13" i="16" s="1"/>
  <c r="T13" i="16" s="1"/>
  <c r="Q13" i="16"/>
  <c r="M13" i="16"/>
  <c r="N13" i="16" s="1"/>
  <c r="L13" i="16"/>
  <c r="N42" i="15"/>
  <c r="J39" i="15"/>
  <c r="L42" i="15"/>
  <c r="L40" i="15"/>
  <c r="L35" i="15"/>
  <c r="L12" i="15"/>
  <c r="H17" i="15"/>
  <c r="H40" i="15"/>
  <c r="P43" i="15"/>
  <c r="O43" i="15"/>
  <c r="N43" i="15"/>
  <c r="M43" i="15"/>
  <c r="L43" i="15"/>
  <c r="K43" i="15"/>
  <c r="J43" i="15"/>
  <c r="I43" i="15"/>
  <c r="H43" i="15"/>
  <c r="G43" i="15"/>
  <c r="P42" i="15"/>
  <c r="O42" i="15"/>
  <c r="M42" i="15"/>
  <c r="K42" i="15"/>
  <c r="J42" i="15"/>
  <c r="I42" i="15"/>
  <c r="H42" i="15"/>
  <c r="G42" i="15"/>
  <c r="P41" i="15"/>
  <c r="O41" i="15"/>
  <c r="N41" i="15"/>
  <c r="M41" i="15"/>
  <c r="L41" i="15"/>
  <c r="K41" i="15"/>
  <c r="J41" i="15"/>
  <c r="I41" i="15"/>
  <c r="H41" i="15"/>
  <c r="G41" i="15"/>
  <c r="P40" i="15"/>
  <c r="O40" i="15"/>
  <c r="N40" i="15"/>
  <c r="M40" i="15"/>
  <c r="K40" i="15"/>
  <c r="J40" i="15"/>
  <c r="I40" i="15"/>
  <c r="G40" i="15"/>
  <c r="P39" i="15"/>
  <c r="O39" i="15"/>
  <c r="N39" i="15"/>
  <c r="M39" i="15"/>
  <c r="L39" i="15"/>
  <c r="K39" i="15"/>
  <c r="I39" i="15"/>
  <c r="H39" i="15"/>
  <c r="G39" i="15"/>
  <c r="P38" i="15"/>
  <c r="O38" i="15"/>
  <c r="N38" i="15"/>
  <c r="M38" i="15"/>
  <c r="L38" i="15"/>
  <c r="K38" i="15"/>
  <c r="J38" i="15"/>
  <c r="I38" i="15"/>
  <c r="H38" i="15"/>
  <c r="G38" i="15"/>
  <c r="P37" i="15"/>
  <c r="O37" i="15"/>
  <c r="N37" i="15"/>
  <c r="M37" i="15"/>
  <c r="L37" i="15"/>
  <c r="K37" i="15"/>
  <c r="J37" i="15"/>
  <c r="I37" i="15"/>
  <c r="H37" i="15"/>
  <c r="G37" i="15"/>
  <c r="P36" i="15"/>
  <c r="O36" i="15"/>
  <c r="N36" i="15"/>
  <c r="M36" i="15"/>
  <c r="L36" i="15"/>
  <c r="K36" i="15"/>
  <c r="J36" i="15"/>
  <c r="I36" i="15"/>
  <c r="H36" i="15"/>
  <c r="G36" i="15"/>
  <c r="P35" i="15"/>
  <c r="O35" i="15"/>
  <c r="N35" i="15"/>
  <c r="M35" i="15"/>
  <c r="K35" i="15"/>
  <c r="J35" i="15"/>
  <c r="I35" i="15"/>
  <c r="H35" i="15"/>
  <c r="G35" i="15"/>
  <c r="P34" i="15"/>
  <c r="O34" i="15"/>
  <c r="N34" i="15"/>
  <c r="M34" i="15"/>
  <c r="L34" i="15"/>
  <c r="K34" i="15"/>
  <c r="J34" i="15"/>
  <c r="I34" i="15"/>
  <c r="H34" i="15"/>
  <c r="G34" i="15"/>
  <c r="P16" i="15"/>
  <c r="P11" i="15"/>
  <c r="P12" i="15"/>
  <c r="P13" i="15"/>
  <c r="P14" i="15"/>
  <c r="P15" i="15"/>
  <c r="P17" i="15"/>
  <c r="P19" i="15"/>
  <c r="P20" i="15"/>
  <c r="O11" i="15"/>
  <c r="O12" i="15"/>
  <c r="O13" i="15"/>
  <c r="O14" i="15"/>
  <c r="O15" i="15"/>
  <c r="O16" i="15"/>
  <c r="O17" i="15"/>
  <c r="O18" i="15"/>
  <c r="O19" i="15"/>
  <c r="O20" i="15"/>
  <c r="N11" i="15"/>
  <c r="N12" i="15"/>
  <c r="N13" i="15"/>
  <c r="N14" i="15"/>
  <c r="N15" i="15"/>
  <c r="N16" i="15"/>
  <c r="N17" i="15"/>
  <c r="N18" i="15"/>
  <c r="N20" i="15"/>
  <c r="N19" i="15" s="1"/>
  <c r="M12" i="15"/>
  <c r="M13" i="15"/>
  <c r="M14" i="15"/>
  <c r="M15" i="15"/>
  <c r="M16" i="15"/>
  <c r="M17" i="15"/>
  <c r="M18" i="15"/>
  <c r="M19" i="15"/>
  <c r="M20" i="15"/>
  <c r="L11" i="15"/>
  <c r="L13" i="15"/>
  <c r="L14" i="15"/>
  <c r="L15" i="15"/>
  <c r="L16" i="15"/>
  <c r="L18" i="15"/>
  <c r="L20" i="15"/>
  <c r="L19" i="15" s="1"/>
  <c r="K11" i="15"/>
  <c r="K12" i="15"/>
  <c r="K13" i="15"/>
  <c r="K14" i="15"/>
  <c r="K15" i="15"/>
  <c r="K16" i="15"/>
  <c r="K17" i="15"/>
  <c r="K18" i="15"/>
  <c r="K19" i="15"/>
  <c r="K20" i="15"/>
  <c r="J11" i="15"/>
  <c r="J12" i="15"/>
  <c r="J13" i="15"/>
  <c r="J14" i="15"/>
  <c r="J15" i="15"/>
  <c r="J17" i="15"/>
  <c r="J18" i="15"/>
  <c r="J19" i="15"/>
  <c r="J20" i="15"/>
  <c r="J16" i="15" s="1"/>
  <c r="I11" i="15"/>
  <c r="I12" i="15"/>
  <c r="I13" i="15"/>
  <c r="I14" i="15"/>
  <c r="I15" i="15"/>
  <c r="I16" i="15"/>
  <c r="I17" i="15"/>
  <c r="I18" i="15"/>
  <c r="I19" i="15"/>
  <c r="I20" i="15"/>
  <c r="G11" i="15"/>
  <c r="G12" i="15"/>
  <c r="G13" i="15"/>
  <c r="G14" i="15"/>
  <c r="G15" i="15"/>
  <c r="G16" i="15"/>
  <c r="G17" i="15"/>
  <c r="G18" i="15"/>
  <c r="G19" i="15"/>
  <c r="G20" i="15"/>
  <c r="H11" i="15"/>
  <c r="H12" i="15"/>
  <c r="H13" i="15"/>
  <c r="H14" i="15"/>
  <c r="H15" i="15"/>
  <c r="H16" i="15"/>
  <c r="H18" i="15"/>
  <c r="H19" i="15"/>
  <c r="H20" i="15"/>
  <c r="L17" i="15" l="1"/>
  <c r="U17" i="12" l="1"/>
  <c r="U15" i="12"/>
  <c r="U13" i="12"/>
  <c r="K40" i="12"/>
  <c r="J40" i="12"/>
  <c r="I40" i="12"/>
  <c r="H40" i="12"/>
  <c r="G40" i="12"/>
  <c r="K39" i="12"/>
  <c r="J39" i="12"/>
  <c r="I39" i="12"/>
  <c r="H39" i="12"/>
  <c r="G39" i="12"/>
  <c r="K38" i="12"/>
  <c r="J38" i="12"/>
  <c r="I38" i="12"/>
  <c r="H38" i="12"/>
  <c r="G38" i="12"/>
  <c r="K37" i="12"/>
  <c r="J37" i="12"/>
  <c r="I37" i="12"/>
  <c r="H37" i="12"/>
  <c r="G37" i="12"/>
  <c r="K36" i="12"/>
  <c r="J36" i="12"/>
  <c r="I36" i="12"/>
  <c r="H36" i="12"/>
  <c r="G36" i="12"/>
  <c r="K23" i="12"/>
  <c r="J23" i="12"/>
  <c r="I23" i="12"/>
  <c r="G23" i="12"/>
  <c r="H23" i="12" s="1"/>
  <c r="K21" i="12"/>
  <c r="J21" i="12"/>
  <c r="I21" i="12"/>
  <c r="H21" i="12"/>
  <c r="G21" i="12"/>
  <c r="K19" i="12"/>
  <c r="I19" i="12"/>
  <c r="G19" i="12"/>
  <c r="K17" i="12"/>
  <c r="I17" i="12"/>
  <c r="G17" i="12"/>
  <c r="K15" i="12"/>
  <c r="I15" i="12"/>
  <c r="G15" i="12"/>
  <c r="H15" i="12" s="1"/>
  <c r="J17" i="12" l="1"/>
  <c r="H17" i="12"/>
  <c r="J19" i="12"/>
  <c r="H19" i="12"/>
  <c r="J15" i="12"/>
  <c r="C8" i="20" l="1"/>
  <c r="E8" i="20" s="1"/>
  <c r="C7" i="20"/>
  <c r="E7" i="20" s="1"/>
  <c r="C9" i="20"/>
  <c r="E9" i="20" s="1"/>
  <c r="J9" i="20"/>
  <c r="J8" i="20"/>
  <c r="J7" i="20"/>
  <c r="E10" i="20" l="1"/>
  <c r="C23" i="20"/>
  <c r="E23" i="20" s="1"/>
  <c r="J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59D97452-32D8-4216-8214-C3B8D56B91BF}">
      <text>
        <r>
          <rPr>
            <b/>
            <sz val="9"/>
            <color indexed="81"/>
            <rFont val="Tahoma"/>
            <family val="2"/>
          </rPr>
          <t>Autor:</t>
        </r>
        <r>
          <rPr>
            <sz val="9"/>
            <color indexed="81"/>
            <rFont val="Tahoma"/>
            <family val="2"/>
          </rPr>
          <t xml:space="preserve">
Describa las necesidades o expectativas implícitas u obligatorias para la prestación de un servicio.</t>
        </r>
      </text>
    </comment>
    <comment ref="F11" authorId="0" shapeId="0" xr:uid="{0EFF8017-13F7-4F9D-AEFF-25102948D0CC}">
      <text>
        <r>
          <rPr>
            <b/>
            <sz val="9"/>
            <color indexed="81"/>
            <rFont val="Tahoma"/>
            <family val="2"/>
          </rPr>
          <t>Autor:</t>
        </r>
        <r>
          <rPr>
            <sz val="9"/>
            <color indexed="81"/>
            <rFont val="Tahoma"/>
            <family val="2"/>
          </rPr>
          <t xml:space="preserve">
El qué y por qué de la presencia del posible peligro o evento que puede ocurrir.
Puede utilizar las siguientes herramientas:
- Lluvia de ideas
- 5 por qué
- Espina de Pescado
- Entre otras
</t>
        </r>
      </text>
    </comment>
    <comment ref="G11" authorId="0" shapeId="0" xr:uid="{3239E163-EAC8-460D-B611-76E374ECBD43}">
      <text>
        <r>
          <rPr>
            <b/>
            <sz val="9"/>
            <color indexed="81"/>
            <rFont val="Tahoma"/>
            <family val="2"/>
          </rPr>
          <t>Autor:</t>
        </r>
        <r>
          <rPr>
            <sz val="9"/>
            <color indexed="81"/>
            <rFont val="Tahoma"/>
            <family val="2"/>
          </rPr>
          <t xml:space="preserve">
Resultado de un evento que afecta los objetivos 
</t>
        </r>
      </text>
    </comment>
    <comment ref="I11" authorId="0" shapeId="0" xr:uid="{FB080BFC-A4E7-44F6-93C4-0195A82C0E3F}">
      <text>
        <r>
          <rPr>
            <b/>
            <sz val="9"/>
            <color indexed="81"/>
            <rFont val="Tahoma"/>
            <family val="2"/>
          </rPr>
          <t xml:space="preserve">
Posibilidad de que algo suceda
</t>
        </r>
        <r>
          <rPr>
            <sz val="9"/>
            <color indexed="81"/>
            <rFont val="Tahoma"/>
            <family val="2"/>
          </rPr>
          <t xml:space="preserve">
1= Remota probabilidad de ocurrencia. Sería irrazonable esperar que se produjera el fallo.                       
2 ó 3 = Baja probabilidad de ocurrencia. Ocasionalmente podría producirse un número relativo bajo de fallos.   
4, 5 ó 6 = Moderada probabilidad de ocurrencia. Asociado a situaciones similares que hayan tenido fallos esporádicos, pero en grandes proporciones.   
7 ó 8= Alta probabilidad de ocurrencia. Los fallos se presentan con frecuencia                       
9 ó 10 = Muy alta probabilidad de ocurrencia. Se producirá el fallo con total seguridad.                       
</t>
        </r>
      </text>
    </comment>
    <comment ref="K11" authorId="0" shapeId="0" xr:uid="{0908A418-9D59-4FAA-974A-785DC4EC8AD1}">
      <text>
        <r>
          <rPr>
            <b/>
            <sz val="9"/>
            <color indexed="81"/>
            <rFont val="Tahoma"/>
            <family val="2"/>
          </rPr>
          <t xml:space="preserve">Autor:
Resultado o impacto sobre un grupo de partes involucradas y
recursos.
</t>
        </r>
        <r>
          <rPr>
            <sz val="9"/>
            <color indexed="81"/>
            <rFont val="Tahoma"/>
            <family val="2"/>
          </rPr>
          <t xml:space="preserve">
1= Irrazonable esperar que el fallo produjese un efecto perceptible en el rendimiento del servicio. Probablemente, el usuario no podrá detectar el fallo.                        
2 ó 3 = Baja gravedad debido a la escasa importancia de las consecuencias del fallo, que causarían en el usurario un ligero descontento.                        
4, 5 ó 6 = Moderada gravedad del fallo que causaría al usuario cierto descontento. Puede ocasionar retrabajos.   
7 ó 8= Alta clasificación de gravedad debido a la naturaleza del fallo que causa en el cliente un alto grado de insatisfacción sin llegar a incumplir la normativa sobre seguridad o quebrando de leyes. Requiere de retrabajos mayores.  
9 ó 10 =Muy alta clasificación de gravedad que origina total insatisfacción del usuario, o puede llegar a suponer un riesgo para la seguridad o incumplimiento de la normativa.   
</t>
        </r>
      </text>
    </comment>
    <comment ref="O11" authorId="0" shapeId="0" xr:uid="{626ECC16-BEC4-41C1-B6AF-2F3A1E58D8DF}">
      <text>
        <r>
          <rPr>
            <b/>
            <sz val="9"/>
            <color indexed="81"/>
            <rFont val="Tahoma"/>
            <family val="2"/>
          </rPr>
          <t xml:space="preserve">Autor:
Controles previamente establecidos por la entidad en los procesos
</t>
        </r>
        <r>
          <rPr>
            <sz val="9"/>
            <color indexed="81"/>
            <rFont val="Tahoma"/>
            <family val="2"/>
          </rPr>
          <t xml:space="preserve">
Describa las acciones y actividades actuales para controlar la ocurrencia del riesgo identificado</t>
        </r>
      </text>
    </comment>
    <comment ref="P11" authorId="0" shapeId="0" xr:uid="{296DF05C-27FF-49D3-82B2-D2B96B55AB20}">
      <text>
        <r>
          <rPr>
            <b/>
            <sz val="9"/>
            <color indexed="81"/>
            <rFont val="Tahoma"/>
            <family val="2"/>
          </rPr>
          <t>Autor:</t>
        </r>
        <r>
          <rPr>
            <sz val="9"/>
            <color indexed="81"/>
            <rFont val="Tahoma"/>
            <family val="2"/>
          </rPr>
          <t xml:space="preserve">
1= Remota probabilidad de que el defecto llegue al usuario, Casi completa fiabilidad de los controles 
2 ó 3 = Baja probabilidad de que el defecto llegue al usuario ya que, de producirse, seria detectado por los controles o en fases posteriores del proceso.  
4, 5 ó 6 = Moderada probabilidad de que el servicio defectuoso llegue al usuario
7 ó 8= Alta probabilidad de que el servicio defectuoso llegue al usuario debido a la baja fiabilidad de los controles existentes.           
9 ó 10 =Muy alta probabilidad de que el servicio defectuoso llegue al usuario.  Este esta latente y no se manifestara en la fase de prestación del servicio.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O10" authorId="0" shapeId="0" xr:uid="{C0A4FB60-1970-46E0-BCA0-236AEFB80BCB}">
      <text>
        <r>
          <rPr>
            <sz val="11"/>
            <color theme="1"/>
            <rFont val="Calibri"/>
            <family val="2"/>
            <scheme val="minor"/>
          </rPr>
          <t xml:space="preserve">Riesgo Residual: Es el nivel del Riego resultante de aplicar la efectividad de los controles al Riesgo Inherente.
</t>
        </r>
      </text>
    </comment>
    <comment ref="S10" authorId="0" shapeId="0" xr:uid="{B88B01A0-AD2F-4298-8AEF-ADB3A25679AD}">
      <text>
        <r>
          <rPr>
            <sz val="9"/>
            <color indexed="81"/>
            <rFont val="Tahoma"/>
            <family val="2"/>
          </rPr>
          <t xml:space="preserve">
</t>
        </r>
        <r>
          <rPr>
            <b/>
            <sz val="14"/>
            <color indexed="81"/>
            <rFont val="Calibri"/>
            <family val="2"/>
            <scheme val="minor"/>
          </rPr>
          <t>Valoración:</t>
        </r>
        <r>
          <rPr>
            <sz val="14"/>
            <color indexed="81"/>
            <rFont val="Calibri"/>
            <family val="2"/>
            <scheme val="minor"/>
          </rPr>
          <t xml:space="preserve"> Implica comparar los resultados del análisis del riesgo con los criterios del riesgo establecidos para la toma de decisiones</t>
        </r>
      </text>
    </comment>
    <comment ref="A11" authorId="0" shapeId="0" xr:uid="{A5F2B259-259C-4726-8607-26ADB978B048}">
      <text>
        <r>
          <rPr>
            <b/>
            <sz val="14"/>
            <color indexed="81"/>
            <rFont val="Calibri"/>
            <family val="2"/>
            <scheme val="minor"/>
          </rPr>
          <t>Autor:</t>
        </r>
        <r>
          <rPr>
            <sz val="14"/>
            <color indexed="81"/>
            <rFont val="Calibri"/>
            <family val="2"/>
            <scheme val="minor"/>
          </rPr>
          <t xml:space="preserve">
Numere los riesgos anteponiendo la letra R . Numere las oportunidades anteponiendo la letra O.</t>
        </r>
      </text>
    </comment>
    <comment ref="B11" authorId="0" shapeId="0" xr:uid="{00000000-0006-0000-0000-000001000000}">
      <text>
        <r>
          <rPr>
            <b/>
            <sz val="9"/>
            <color indexed="81"/>
            <rFont val="Tahoma"/>
            <family val="2"/>
          </rPr>
          <t>Autor:</t>
        </r>
        <r>
          <rPr>
            <sz val="9"/>
            <color indexed="81"/>
            <rFont val="Tahoma"/>
            <family val="2"/>
          </rPr>
          <t xml:space="preserve">
Describa las necesidades o expectativas implícitas u obligatorias para la prestación de un servicio.</t>
        </r>
      </text>
    </comment>
    <comment ref="C11" authorId="0" shapeId="0" xr:uid="{5481D44A-44A2-4687-B0ED-9F15F93D65D1}">
      <text>
        <r>
          <rPr>
            <b/>
            <sz val="14"/>
            <color indexed="81"/>
            <rFont val="Calibri"/>
            <family val="2"/>
            <scheme val="minor"/>
          </rPr>
          <t xml:space="preserve">Riesgo: </t>
        </r>
        <r>
          <rPr>
            <sz val="14"/>
            <color indexed="81"/>
            <rFont val="Calibri"/>
            <family val="2"/>
            <scheme val="minor"/>
          </rPr>
          <t xml:space="preserve">Efecto de la incertidumbre sobre los objetivos  
</t>
        </r>
        <r>
          <rPr>
            <b/>
            <sz val="14"/>
            <color indexed="81"/>
            <rFont val="Calibri"/>
            <family val="2"/>
            <scheme val="minor"/>
          </rPr>
          <t>Oportunidad</t>
        </r>
        <r>
          <rPr>
            <sz val="14"/>
            <color indexed="81"/>
            <rFont val="Calibri"/>
            <family val="2"/>
            <scheme val="minor"/>
          </rPr>
          <t>: Posibilidades externas positivas que se pueden aprovechar, considerar o replantear.</t>
        </r>
        <r>
          <rPr>
            <sz val="9"/>
            <color indexed="81"/>
            <rFont val="Tahoma"/>
            <family val="2"/>
          </rPr>
          <t xml:space="preserve">
</t>
        </r>
      </text>
    </comment>
    <comment ref="E11" authorId="0" shapeId="0" xr:uid="{5249C968-3C32-49A4-9FB5-37152C0DE1EE}">
      <text>
        <r>
          <rPr>
            <b/>
            <sz val="14"/>
            <color indexed="81"/>
            <rFont val="Calibri"/>
            <family val="2"/>
            <scheme val="minor"/>
          </rPr>
          <t xml:space="preserve">FACTOR: </t>
        </r>
        <r>
          <rPr>
            <sz val="14"/>
            <color indexed="81"/>
            <rFont val="Calibri"/>
            <family val="2"/>
            <scheme val="minor"/>
          </rPr>
          <t>Componentes de la alta  calidad, en los porcesos de autoevaluación instituciónal</t>
        </r>
      </text>
    </comment>
    <comment ref="F11" authorId="0" shapeId="0" xr:uid="{00000000-0006-0000-0000-000003000000}">
      <text>
        <r>
          <rPr>
            <b/>
            <sz val="14"/>
            <color indexed="81"/>
            <rFont val="Calibri"/>
            <family val="2"/>
            <scheme val="minor"/>
          </rPr>
          <t>Posibles causas:</t>
        </r>
        <r>
          <rPr>
            <sz val="14"/>
            <color indexed="81"/>
            <rFont val="Calibri"/>
            <family val="2"/>
            <scheme val="minor"/>
          </rPr>
          <t xml:space="preserve">
El qué y por qué de la presencia del posible  evento que puede ocurrir.
Puede utilizar las siguientes herramientas:
- Lluvia de ideas
- 5 por qué
- Espina de Pescado
- Entre otras</t>
        </r>
        <r>
          <rPr>
            <sz val="9"/>
            <color indexed="81"/>
            <rFont val="Tahoma"/>
            <family val="2"/>
          </rPr>
          <t xml:space="preserve">
</t>
        </r>
      </text>
    </comment>
    <comment ref="G11" authorId="0" shapeId="0" xr:uid="{ED1D557F-A0D5-4455-8E8C-67051A560A96}">
      <text>
        <r>
          <rPr>
            <sz val="11"/>
            <color theme="1"/>
            <rFont val="Calibri"/>
            <family val="2"/>
            <scheme val="minor"/>
          </rPr>
          <t xml:space="preserve">Consecuencia (Efecto)
Resultado de un evento que afecta los objetivos.
Resultado o impacto sobre un grupo de partes involucradas y recursos. 
</t>
        </r>
      </text>
    </comment>
    <comment ref="H11" authorId="0" shapeId="0" xr:uid="{9E0446A7-01EB-4C15-B509-D4F11292731C}">
      <text>
        <r>
          <rPr>
            <sz val="11"/>
            <color theme="1"/>
            <rFont val="Calibri"/>
            <family val="2"/>
            <scheme val="minor"/>
          </rPr>
          <t xml:space="preserve">Tipología: Clasificación y descripción de los diferentes tipos de riesgos.
OPERATIVOS: La operación de los procesos y sus relaciones
FINANCIEROS: La administración de bienes y todos aquellos procesos involucrados con el proceso financiero como presupuesto, tesorería, contabilidad, cartera, Revisoría de cuentas, contratación, costos, etc.
TECNOLÓGICOS: La infraestructura y capacidad tecnológica.
CUMPLIMIENTO: Acatamiento de normas, principios, valores y la calidad del servicio, así como procesos contractuales y litigios
IMAGEN: El buen nombre y la confianza en la institución.
CORRUPCIÓN: El interés público y los principios de la función pública.
SEGURIDAD DIGITAL: Integridad, confidencialidad y disponibilidad de la información.
AMBIENTALES: El medio ambiente, los recursos naturales no renovables.
ACADÉMICOS: La calidad del servicio misional
CONTRACTUAL: Cumplimiento de los requisitos en las distintas etapas de contratación (Precontractual, contractual y poscontractual) dando lugar al daño antijuridico. 
ECONÓMICO: Cambios en la estabilidad micro o macro económica
GEOGRÁFICO: Probabilidad de que se presente un fenómeno natural o humano que cause daños en una zona especifica.
POLÍTICO: cambios en las políticas públicas que impacten directa o indirectamente en la Universidad 
NO APLICA PARA OPORTUNIDAD: La tipología de riesgo no se aplica para oportunidades. </t>
        </r>
      </text>
    </comment>
    <comment ref="I11" authorId="0" shapeId="0" xr:uid="{00000000-0006-0000-0000-000004000000}">
      <text>
        <r>
          <rPr>
            <sz val="11"/>
            <color theme="1"/>
            <rFont val="Calibri"/>
            <family val="2"/>
            <scheme val="minor"/>
          </rPr>
          <t xml:space="preserve">Probabilidad de Ocurrencia: Posibilidad de que algo suceda.
RIESGO:
1= Remota probabilidad de ocurrencia. Sería irrazonable esperar que se produjera el fallo.                       
2 o 3 = Baja probabilidad de ocurrencia. Ocasionalmente podría producirse un número relativo bajo de fallos.   
4, 5 o 6 = Moderada probabilidad de ocurrencia. Asociado a situaciones similares que hayan tenido fallos esporádicos, pero en grandes proporciones.   
7 o 8= Alta probabilidad de ocurrencia. Los fallos se presentan con frecuencia                       
9 o 10 = Muy alta probabilidad de ocurrencia. Se producirá el fallo con total seguridad. 
OPORTUNIDAD:
1= Remota: La oportunidad es muy improbable. Las condiciones actuales hacen que sea altamente poco probable que se materialice.                     
2 o 3= Baja: La oportunidad tiene pocas probabilidades de ocurrir, pero aún es posible bajo condiciones excepcionales. No se debe descartar completamente, aunque las condiciones son limitadas.
4, 5 o 6= Moderada: Existen posibilidades, aunque su aparición depende de mejoras en las condiciones o de acciones estratégicas.
7 o 8= Alta: Las oportunidades tienen una alta probabilidad de materializarse. Surgen con regularidad bajo las condiciones actuales y se incrementan si se refuerzan los factores favorables.
9 o 10= Muy Alta: Las oportunidades son prácticamente seguras. Las condiciones son tan favorables que la materialización de la oportunidad es casi garantizada.                         
</t>
        </r>
      </text>
    </comment>
    <comment ref="K11" authorId="0" shapeId="0" xr:uid="{00000000-0006-0000-0000-000005000000}">
      <text>
        <r>
          <rPr>
            <sz val="11"/>
            <color theme="1"/>
            <rFont val="Calibri"/>
            <family val="2"/>
            <scheme val="minor"/>
          </rPr>
          <t xml:space="preserve">
Resultado de un evento que afecta los objetivos.
Resultado o impacto sobre un grupo de partes involucradas y recursos.
RIESGO:
1= Irrazonable esperar que el fallo produjese un efecto perceptible en el rendimiento del servicio. Probablemente, el usuario no podrá detectar el fallo.                        
2 ó 3 = Baja gravedad debido a la escasa importancia de las consecuencias del fallo, que causarían en el usurario un ligero descontento.                        
4, 5 ó 6 = Moderada gravedad del fallo que causaría al usuario cierto descontento. Puede ocasionar retrabajos.   
7 ó 8= Alta clasificación de gravedad debido a la naturaleza del fallo que causa en el usuario un alto grado de insatisfacción sin llegar a incumplir la normativa sobre seguridad o quebrando de leyes. Requiere de retrabajos mayores.  
9 ó 10 =Muy alta clasificación de gravedad que origina total insatisfacción del usuario, o puede llegar a suponer un riesgo para la seguridad o incumplimiento de la normativa.   
OPORTUNIDAD:
1= Mejora mínima que no afecta la eficiencia o calidad del servicio.
2 o 3= Ajustes menores que incrementan algo la eficiencia, pero no transforman el servicio.
4, 5 o 6= Nuevas funcionalidades que mejoran la experiencia del usuario de manera visible.
7 o 8= Implementación de mejoras sustanciales que aumentan la satisfacción del usuario.
9 o 10= Innovación disruptiva que redefine el producto o servicio, elevando la competitividad.</t>
        </r>
      </text>
    </comment>
    <comment ref="M11" authorId="0" shapeId="0" xr:uid="{F71334CB-03AE-4D61-B18E-0D77597BED6A}">
      <text>
        <r>
          <rPr>
            <b/>
            <sz val="14"/>
            <color indexed="81"/>
            <rFont val="Calibri"/>
            <family val="2"/>
            <scheme val="minor"/>
          </rPr>
          <t xml:space="preserve">Riesgo Inherente: </t>
        </r>
        <r>
          <rPr>
            <sz val="14"/>
            <color indexed="81"/>
            <rFont val="Calibri"/>
            <family val="2"/>
            <scheme val="minor"/>
          </rPr>
          <t>Nivel de riesgo propio, resultante de combinar la probabilidad con el efecto o consecuencia en ausencia de mecanismos de control.</t>
        </r>
        <r>
          <rPr>
            <sz val="9"/>
            <color indexed="81"/>
            <rFont val="Tahoma"/>
            <family val="2"/>
          </rPr>
          <t xml:space="preserve">
</t>
        </r>
      </text>
    </comment>
    <comment ref="O11" authorId="0" shapeId="0" xr:uid="{765F1153-BEAE-4A25-A094-B74A07F95F78}">
      <text>
        <r>
          <rPr>
            <sz val="14"/>
            <color indexed="81"/>
            <rFont val="Calibri"/>
            <family val="2"/>
            <scheme val="minor"/>
          </rPr>
          <t xml:space="preserve">
</t>
        </r>
        <r>
          <rPr>
            <b/>
            <sz val="14"/>
            <color indexed="81"/>
            <rFont val="Calibri"/>
            <family val="2"/>
            <scheme val="minor"/>
          </rPr>
          <t>PREVENTIVOS</t>
        </r>
        <r>
          <rPr>
            <sz val="14"/>
            <color indexed="81"/>
            <rFont val="Calibri"/>
            <family val="2"/>
            <scheme val="minor"/>
          </rPr>
          <t xml:space="preserve">: Evitan la materialización del riesgo atacando las causas generadoras del mismo.
</t>
        </r>
        <r>
          <rPr>
            <b/>
            <sz val="14"/>
            <color indexed="81"/>
            <rFont val="Calibri"/>
            <family val="2"/>
            <scheme val="minor"/>
          </rPr>
          <t>DETECTIVOS</t>
        </r>
        <r>
          <rPr>
            <sz val="14"/>
            <color indexed="81"/>
            <rFont val="Calibri"/>
            <family val="2"/>
            <scheme val="minor"/>
          </rPr>
          <t xml:space="preserve">: Permiten registrar eventos ocurridos, pero no siempre evitan la materialización del riesgo, buscan verificar, validar, cotejar, comparar o revisar.
</t>
        </r>
        <r>
          <rPr>
            <b/>
            <sz val="14"/>
            <color indexed="81"/>
            <rFont val="Calibri"/>
            <family val="2"/>
            <scheme val="minor"/>
          </rPr>
          <t>ESTRATÉGICOS</t>
        </r>
        <r>
          <rPr>
            <sz val="14"/>
            <color indexed="81"/>
            <rFont val="Calibri"/>
            <family val="2"/>
            <scheme val="minor"/>
          </rPr>
          <t xml:space="preserve">: Plasman la voluntad de la dirección universitaria y de los líderes de los procesos. Ej. Políticas, Planes, programas y proyectos.
</t>
        </r>
        <r>
          <rPr>
            <b/>
            <sz val="14"/>
            <color indexed="81"/>
            <rFont val="Calibri"/>
            <family val="2"/>
            <scheme val="minor"/>
          </rPr>
          <t>OPERATIVOS</t>
        </r>
        <r>
          <rPr>
            <sz val="14"/>
            <color indexed="81"/>
            <rFont val="Calibri"/>
            <family val="2"/>
            <scheme val="minor"/>
          </rPr>
          <t xml:space="preserve">: Se enfocan en documentar la ejecución de las actividades. Ej. Procedimientos, manuales, guías, protocolos, instructivos, y sus herramientas de aplicación 
</t>
        </r>
        <r>
          <rPr>
            <b/>
            <sz val="14"/>
            <color indexed="81"/>
            <rFont val="Calibri"/>
            <family val="2"/>
            <scheme val="minor"/>
          </rPr>
          <t>LEGALES Y REGLAMENTARIOS</t>
        </r>
        <r>
          <rPr>
            <sz val="14"/>
            <color indexed="81"/>
            <rFont val="Calibri"/>
            <family val="2"/>
            <scheme val="minor"/>
          </rPr>
          <t xml:space="preserve">: Son las normas nacionales e internas que regulan la situación específicamente. Ej. Leyes, Acuerdos y Resoluciones.
</t>
        </r>
        <r>
          <rPr>
            <b/>
            <sz val="14"/>
            <color indexed="81"/>
            <rFont val="Calibri"/>
            <family val="2"/>
            <scheme val="minor"/>
          </rPr>
          <t>DE GESTIÓN:</t>
        </r>
        <r>
          <rPr>
            <sz val="14"/>
            <color indexed="81"/>
            <rFont val="Calibri"/>
            <family val="2"/>
            <scheme val="minor"/>
          </rPr>
          <t xml:space="preserve"> Son aquellos tendientes a garantizar ejecución de planes, políticas y objetivos institucionales. Ej. Indicadores de Gestión, Auditorías, Informes ejecutivos, Comités, Contratos específicos.</t>
        </r>
      </text>
    </comment>
    <comment ref="P11" authorId="0" shapeId="0" xr:uid="{00000000-0006-0000-0000-000006000000}">
      <text>
        <r>
          <rPr>
            <b/>
            <sz val="9"/>
            <color indexed="81"/>
            <rFont val="Tahoma"/>
            <family val="2"/>
          </rPr>
          <t xml:space="preserve">
</t>
        </r>
        <r>
          <rPr>
            <b/>
            <sz val="14"/>
            <color indexed="81"/>
            <rFont val="Calibri"/>
            <family val="2"/>
            <scheme val="minor"/>
          </rPr>
          <t xml:space="preserve">Controles Existentes: Controles previamente establecidos por la entidad en los procesos
</t>
        </r>
        <r>
          <rPr>
            <sz val="14"/>
            <color indexed="81"/>
            <rFont val="Calibri"/>
            <family val="2"/>
            <scheme val="minor"/>
          </rPr>
          <t xml:space="preserve">
Describa las acciones y actividades actuales para controlar la ocurrencia del riesgo identificado</t>
        </r>
      </text>
    </comment>
    <comment ref="Q11" authorId="0" shapeId="0" xr:uid="{00000000-0006-0000-0000-000007000000}">
      <text>
        <r>
          <rPr>
            <sz val="11"/>
            <color theme="1"/>
            <rFont val="Calibri"/>
            <family val="2"/>
            <scheme val="minor"/>
          </rPr>
          <t xml:space="preserve">Detección: Capacidad de detectar el riesgo, problema o falla. (Valoración de la efectividad de los controles).
1= Remota probabilidad de que el defecto llegue al usuario, Casi completa fiabilidad de los controles. El control detectará la existencia de la falla casi con certeza.
2 ó 3 = Baja probabilidad de que el defecto llegue al usuario ya que, de producirse, seria detectado por los controles o en fases posteriores del proceso. El control tiene una buena probabilidad de detectar la existencia de la falla.  
4, 5 ó 6 = Moderada probabilidad de que el servicio defectuoso llegue al usuario. El control puede detectar la existencia de la falla
7 ó 8= Alta probabilidad de que el servicio defectuoso llegue al usuario debido a la baja fiabilidad de los controles existentes. Alta probabilidad de que el control no detecte la existencia de la falla.           
9 ó 10 =Muy alta probabilidad de que el servicio defectuoso llegue al usuario.  Muy alta probabilidad de que el control no detecte la existencia de la falla.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9" authorId="0" shapeId="0" xr:uid="{8E41E205-EE60-4FD1-B7C0-B053BDA61CE1}">
      <text>
        <r>
          <rPr>
            <b/>
            <sz val="9"/>
            <color indexed="81"/>
            <rFont val="Tahoma"/>
            <family val="2"/>
          </rPr>
          <t>Autor:</t>
        </r>
        <r>
          <rPr>
            <sz val="9"/>
            <color indexed="81"/>
            <rFont val="Tahoma"/>
            <family val="2"/>
          </rPr>
          <t xml:space="preserve">
Numere los riesgos anteponiendo la letra R . Numere las oportunidades anteponiendo la letra O.</t>
        </r>
      </text>
    </comment>
    <comment ref="B9" authorId="0" shapeId="0" xr:uid="{00000000-0006-0000-0100-000001000000}">
      <text>
        <r>
          <rPr>
            <sz val="9"/>
            <color indexed="81"/>
            <rFont val="Tahoma"/>
            <family val="2"/>
          </rPr>
          <t xml:space="preserve">Descripción del riesgo y/o Oportunidad que se han analizado </t>
        </r>
      </text>
    </comment>
    <comment ref="D9" authorId="0" shapeId="0" xr:uid="{00000000-0006-0000-0100-000002000000}">
      <text>
        <r>
          <rPr>
            <sz val="14"/>
            <color indexed="81"/>
            <rFont val="Calibri"/>
            <family val="2"/>
            <scheme val="minor"/>
          </rPr>
          <t>Causa: El qué y por qué de la presencia del posible  evento (Riesgo) que puede ocurrir. Y de la Oportunidad.</t>
        </r>
      </text>
    </comment>
    <comment ref="E9" authorId="0" shapeId="0" xr:uid="{88303EE4-7802-45C2-8C77-6F106652D1C8}">
      <text>
        <r>
          <rPr>
            <b/>
            <sz val="14"/>
            <color indexed="81"/>
            <rFont val="Calibri"/>
            <family val="2"/>
            <scheme val="minor"/>
          </rPr>
          <t>OPCIÓN DE TRATAMIENTO RIESGOS:</t>
        </r>
        <r>
          <rPr>
            <sz val="14"/>
            <color indexed="81"/>
            <rFont val="Calibri"/>
            <family val="2"/>
            <scheme val="minor"/>
          </rPr>
          <t xml:space="preserve">
</t>
        </r>
        <r>
          <rPr>
            <b/>
            <sz val="14"/>
            <color indexed="81"/>
            <rFont val="Calibri"/>
            <family val="2"/>
            <scheme val="minor"/>
          </rPr>
          <t xml:space="preserve">Asumir: </t>
        </r>
        <r>
          <rPr>
            <sz val="14"/>
            <color indexed="81"/>
            <rFont val="Calibri"/>
            <family val="2"/>
            <scheme val="minor"/>
          </rPr>
          <t xml:space="preserve">esta opción se toma cuando la probabilidad y el impacto no son altos y no se arriesga la estabilidad de la institución.
</t>
        </r>
        <r>
          <rPr>
            <b/>
            <sz val="14"/>
            <color indexed="81"/>
            <rFont val="Calibri"/>
            <family val="2"/>
            <scheme val="minor"/>
          </rPr>
          <t xml:space="preserve">Reducir: </t>
        </r>
        <r>
          <rPr>
            <sz val="14"/>
            <color indexed="81"/>
            <rFont val="Calibri"/>
            <family val="2"/>
            <scheme val="minor"/>
          </rPr>
          <t xml:space="preserve">(mitigar)busca reducir la probabilidad de ocurrencia del riesgo como el impacto de su materialización.
</t>
        </r>
        <r>
          <rPr>
            <b/>
            <sz val="14"/>
            <color indexed="81"/>
            <rFont val="Calibri"/>
            <family val="2"/>
            <scheme val="minor"/>
          </rPr>
          <t xml:space="preserve">Prevenir: </t>
        </r>
        <r>
          <rPr>
            <sz val="14"/>
            <color indexed="81"/>
            <rFont val="Calibri"/>
            <family val="2"/>
            <scheme val="minor"/>
          </rPr>
          <t xml:space="preserve">Establecer anticipadamente controles que disminuyan su probabilidad de ocurrencia. (políticas, normas, procedimientos).
</t>
        </r>
        <r>
          <rPr>
            <b/>
            <sz val="14"/>
            <color indexed="81"/>
            <rFont val="Calibri"/>
            <family val="2"/>
            <scheme val="minor"/>
          </rPr>
          <t xml:space="preserve">Evitar: </t>
        </r>
        <r>
          <rPr>
            <sz val="14"/>
            <color indexed="81"/>
            <rFont val="Calibri"/>
            <family val="2"/>
            <scheme val="minor"/>
          </rPr>
          <t xml:space="preserve">evitar el riesgo decidiendo no iniciar o continuar con la actividad que genera el riesgo. Con la aprobación de la autoridad pertinente.
</t>
        </r>
        <r>
          <rPr>
            <b/>
            <sz val="14"/>
            <color indexed="81"/>
            <rFont val="Calibri"/>
            <family val="2"/>
            <scheme val="minor"/>
          </rPr>
          <t>Transferir:</t>
        </r>
        <r>
          <rPr>
            <sz val="14"/>
            <color indexed="81"/>
            <rFont val="Calibri"/>
            <family val="2"/>
            <scheme val="minor"/>
          </rPr>
          <t xml:space="preserve"> (compartir)</t>
        </r>
        <r>
          <rPr>
            <b/>
            <sz val="14"/>
            <color indexed="81"/>
            <rFont val="Calibri"/>
            <family val="2"/>
            <scheme val="minor"/>
          </rPr>
          <t xml:space="preserve"> </t>
        </r>
        <r>
          <rPr>
            <sz val="14"/>
            <color indexed="81"/>
            <rFont val="Calibri"/>
            <family val="2"/>
            <scheme val="minor"/>
          </rPr>
          <t xml:space="preserve">trasladar a un tercero el riesgo, lo mas usual a la tercerización o la adquisición de pólizas o seguros.
</t>
        </r>
        <r>
          <rPr>
            <b/>
            <sz val="14"/>
            <color indexed="81"/>
            <rFont val="Calibri"/>
            <family val="2"/>
            <scheme val="minor"/>
          </rPr>
          <t>OPCIÓN PARA OPORTUNIDADES:
Aprovechar:</t>
        </r>
        <r>
          <rPr>
            <sz val="14"/>
            <color indexed="81"/>
            <rFont val="Calibri"/>
            <family val="2"/>
            <scheme val="minor"/>
          </rPr>
          <t xml:space="preserve"> Usar, tomar la oportunidad
</t>
        </r>
        <r>
          <rPr>
            <b/>
            <sz val="14"/>
            <color indexed="81"/>
            <rFont val="Calibri"/>
            <family val="2"/>
            <scheme val="minor"/>
          </rPr>
          <t xml:space="preserve">Considerar: </t>
        </r>
        <r>
          <rPr>
            <sz val="14"/>
            <color indexed="81"/>
            <rFont val="Calibri"/>
            <family val="2"/>
            <scheme val="minor"/>
          </rPr>
          <t xml:space="preserve">Evaluar la situación, si genera un beneficio, si es conveniente para el logro de los objetivos. 
</t>
        </r>
        <r>
          <rPr>
            <b/>
            <sz val="14"/>
            <color indexed="81"/>
            <rFont val="Calibri"/>
            <family val="2"/>
            <scheme val="minor"/>
          </rPr>
          <t>Replantea</t>
        </r>
        <r>
          <rPr>
            <sz val="14"/>
            <color indexed="81"/>
            <rFont val="Calibri"/>
            <family val="2"/>
            <scheme val="minor"/>
          </rPr>
          <t>r: Revisarla, modificarla o encontrar alternativas mas creativas y efectivas</t>
        </r>
        <r>
          <rPr>
            <sz val="9"/>
            <color indexed="81"/>
            <rFont val="Tahoma"/>
            <family val="2"/>
          </rPr>
          <t xml:space="preserve">
</t>
        </r>
      </text>
    </comment>
    <comment ref="F9" authorId="0" shapeId="0" xr:uid="{00000000-0006-0000-0100-000003000000}">
      <text>
        <r>
          <rPr>
            <sz val="14"/>
            <color indexed="81"/>
            <rFont val="Calibri"/>
            <family val="2"/>
            <scheme val="minor"/>
          </rPr>
          <t xml:space="preserve">Actividad o acción para abordar Riesgos / Oportunidad
</t>
        </r>
      </text>
    </comment>
    <comment ref="H9" authorId="0" shapeId="0" xr:uid="{00000000-0006-0000-0100-000004000000}">
      <text>
        <r>
          <rPr>
            <sz val="14"/>
            <color indexed="81"/>
            <rFont val="Calibri"/>
            <family val="2"/>
            <scheme val="minor"/>
          </rPr>
          <t>Responsable de desarrollar la actividad</t>
        </r>
        <r>
          <rPr>
            <sz val="9"/>
            <color indexed="81"/>
            <rFont val="Tahoma"/>
            <family val="2"/>
          </rPr>
          <t xml:space="preserve">
</t>
        </r>
      </text>
    </comment>
    <comment ref="I9" authorId="0" shapeId="0" xr:uid="{00000000-0006-0000-0100-000005000000}">
      <text>
        <r>
          <rPr>
            <sz val="14"/>
            <color indexed="81"/>
            <rFont val="Calibri"/>
            <family val="2"/>
            <scheme val="minor"/>
          </rPr>
          <t>Fecha en la que se realizará la actividad propuesta</t>
        </r>
        <r>
          <rPr>
            <sz val="9"/>
            <color indexed="81"/>
            <rFont val="Tahoma"/>
            <family val="2"/>
          </rPr>
          <t xml:space="preserve">
</t>
        </r>
      </text>
    </comment>
    <comment ref="L9" authorId="0" shapeId="0" xr:uid="{00000000-0006-0000-0100-000006000000}">
      <text>
        <r>
          <rPr>
            <sz val="9"/>
            <color indexed="81"/>
            <rFont val="Tahoma"/>
            <family val="2"/>
          </rPr>
          <t xml:space="preserve">En este espacio se registra los resultados y  evidencias de las acciones propuestas.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FC472779-0AE3-44A5-9D7E-ACCD46886B19}">
      <text>
        <r>
          <rPr>
            <b/>
            <sz val="9"/>
            <color indexed="81"/>
            <rFont val="Tahoma"/>
            <family val="2"/>
          </rPr>
          <t>Autor:</t>
        </r>
        <r>
          <rPr>
            <sz val="9"/>
            <color indexed="81"/>
            <rFont val="Tahoma"/>
            <family val="2"/>
          </rPr>
          <t xml:space="preserve">
FACTORES</t>
        </r>
      </text>
    </comment>
    <comment ref="C2" authorId="0" shapeId="0" xr:uid="{8AEB69F3-B7D5-4F9A-A904-D4F6B0A630DF}">
      <text>
        <r>
          <rPr>
            <b/>
            <sz val="9"/>
            <color indexed="81"/>
            <rFont val="Tahoma"/>
            <family val="2"/>
          </rPr>
          <t>Autor:</t>
        </r>
        <r>
          <rPr>
            <sz val="9"/>
            <color indexed="81"/>
            <rFont val="Tahoma"/>
            <family val="2"/>
          </rPr>
          <t xml:space="preserve">
TIPOLOGIA DEL RIESGO</t>
        </r>
      </text>
    </comment>
  </commentList>
</comments>
</file>

<file path=xl/sharedStrings.xml><?xml version="1.0" encoding="utf-8"?>
<sst xmlns="http://schemas.openxmlformats.org/spreadsheetml/2006/main" count="388" uniqueCount="234">
  <si>
    <t>Código: SGC-FR-51</t>
  </si>
  <si>
    <t>SISTEMA INTEGRADO DE GESTIÓN DE CALIDAD</t>
  </si>
  <si>
    <t>Versión: 1</t>
  </si>
  <si>
    <t>IDENTIFICACIÓN, ANÁLISIS Y EVALUACIÓN DE RIESGOS</t>
  </si>
  <si>
    <t>Página: 1 de 1</t>
  </si>
  <si>
    <t>Vigente a partir de: 2012-03-04</t>
  </si>
  <si>
    <t>NOMBRE DEL PROCESO:</t>
  </si>
  <si>
    <t xml:space="preserve">FORMACIÓN ACADÉMICA </t>
  </si>
  <si>
    <t>OBJETIVO DEL PROCESO:</t>
  </si>
  <si>
    <t>Formar integralmente seres humanos, ciudadanos y profesionales a través de los diferentes Programas, niveles y modalidades de Educación Superior.</t>
  </si>
  <si>
    <t>IDENTIFICACION DEL RIESGO</t>
  </si>
  <si>
    <t>ANALISIS DEL RIESGO/OPORTUNIDADES</t>
  </si>
  <si>
    <t>ANÁLISIS RESIDUAL</t>
  </si>
  <si>
    <t>EVALUACION</t>
  </si>
  <si>
    <t>No</t>
  </si>
  <si>
    <t>REQUISITO (Actividad)</t>
  </si>
  <si>
    <t>RIESGO/OPORTUNIDADES</t>
  </si>
  <si>
    <t>DESCRIPCION</t>
  </si>
  <si>
    <t>FACTOR</t>
  </si>
  <si>
    <t>POSIBLES CAUSAS</t>
  </si>
  <si>
    <t>CONSECUENCIAS (EFECTO)</t>
  </si>
  <si>
    <t>TIPOLOGIA</t>
  </si>
  <si>
    <t>PROBABILIDAD DE OCURRENCIA</t>
  </si>
  <si>
    <t>CONSECUENCIA (GRAVEDAD)</t>
  </si>
  <si>
    <t>NIVEL DE RIESGO INHERENTE</t>
  </si>
  <si>
    <t>CONTROLES EXISTENTES</t>
  </si>
  <si>
    <t>Probabilidad de Detección</t>
  </si>
  <si>
    <t>NIVEL DE RIESGO  (NPR)</t>
  </si>
  <si>
    <t>Valor</t>
  </si>
  <si>
    <t>Descripción</t>
  </si>
  <si>
    <t xml:space="preserve">Calificación </t>
  </si>
  <si>
    <t>nivel</t>
  </si>
  <si>
    <t>Calificación Asignada Valor</t>
  </si>
  <si>
    <t>Nivel.</t>
  </si>
  <si>
    <t>Decisión</t>
  </si>
  <si>
    <t>R1</t>
  </si>
  <si>
    <t xml:space="preserve"> Registro Calificado Vigente del Programa</t>
  </si>
  <si>
    <t>RIESGO</t>
  </si>
  <si>
    <t>Vencimiento del Registro  Calificado</t>
  </si>
  <si>
    <t>PROCESOS ACADEMICOS</t>
  </si>
  <si>
    <t xml:space="preserve">
Deficiente o enexiste proceso de autoevaluación con miras a la elaboración de un documento para reacreeditación o renovación de Registro Calificado
La solicitud de renovación de registro calificado no se realizó en el término establecido por el MEN con antelación  la expiración del mismo.
no hay respiuesta oportuna por parte del MEN frente al documento radicado.</t>
  </si>
  <si>
    <t>Pérdida de Registro Calificado por lo tanto no se podría ofertar el programa académico
Pérdida de la labor académica
Reducción de la oferta académica</t>
  </si>
  <si>
    <t>Académicos</t>
  </si>
  <si>
    <t xml:space="preserve">Radicación de la solicitud en los terminos establecidos por el MEN.
Presentación de la información requerida por el MEN en las plataformas (SACES) 
Asesoría de la Oficina de Desarrollo Académico en normatividad institucional y nacional 
Acompañamiento y control periódico por parte de la División de Autoevaluación, Acreditación y Certificación - DAAC
Alertas tempranas a nivel del programa académico.
</t>
  </si>
  <si>
    <t>R2</t>
  </si>
  <si>
    <t>Buen desempeño en las Pruebas Saber Pro</t>
  </si>
  <si>
    <t xml:space="preserve">RIESGO </t>
  </si>
  <si>
    <t>Bajo desempeño de los estudiantes en pruebas oficiales como las Saber Pro.</t>
  </si>
  <si>
    <t>ESTUDIANTES</t>
  </si>
  <si>
    <t>Falta de preparación de los estudiantes para el tipo de pruebas que deben presentar.        
Bajo nivel de exigencia en diversos cursos de la carrera.</t>
  </si>
  <si>
    <t>Pérdida de la reputación del programa y baja calidad del mismo.</t>
  </si>
  <si>
    <t>Brigada de Emergencía Universidad de Nariño</t>
  </si>
  <si>
    <t>R3</t>
  </si>
  <si>
    <t>Conocimiento de primeros auxilios</t>
  </si>
  <si>
    <t>Desatención de primeros auxilios a un estudiante, profesor o funcionario que sufra un accidente o enfermedad</t>
  </si>
  <si>
    <t>BIENESTAR INSTITUCIONAL</t>
  </si>
  <si>
    <t xml:space="preserve">
No hay procedimientos claros de cómo proceder tras un percance de salud de un individuo en la Universidad
No hay teléfonos de contacto</t>
  </si>
  <si>
    <t>Podría peligrar la vida de la persona o que la situación de salud se agrave.</t>
  </si>
  <si>
    <t xml:space="preserve">Ambientales </t>
  </si>
  <si>
    <t>O1</t>
  </si>
  <si>
    <t>Politica TIC de la Universidad de Nariño implementada</t>
  </si>
  <si>
    <t>Oportunidad</t>
  </si>
  <si>
    <t xml:space="preserve">Capacitación en la implemtación de la Política TIC de la Universidad  </t>
  </si>
  <si>
    <t>RECURSOS DE APOYO ACADÉMICO Y PLANTA FÍSICA</t>
  </si>
  <si>
    <t xml:space="preserve">Mayor cobertura en la conectividad y acceso a internet en los procesos académicos </t>
  </si>
  <si>
    <t>desarrollo en los procesos académicos en la aplicación de las herramientas o lineamientis de la Politica TIC.</t>
  </si>
  <si>
    <t>No Aplica para oportunidad</t>
  </si>
  <si>
    <t>CP</t>
  </si>
  <si>
    <t>Versión: 2</t>
  </si>
  <si>
    <t xml:space="preserve">IDENTIFICACIÓN, ANÁLISIS Y EVALUACIÓN DE RIESGOS Y OPORTUNIDADES </t>
  </si>
  <si>
    <t>Vigente a partir de: 2025-04-28</t>
  </si>
  <si>
    <t>IDENTIFICACIÓN DEL RIESGO / OPORTUNIDADES</t>
  </si>
  <si>
    <t>ANÁLISIS DEL RIESGO / OPORTUNIDADES</t>
  </si>
  <si>
    <t>VALORACIÓN</t>
  </si>
  <si>
    <t>No. R/O</t>
  </si>
  <si>
    <t>RIESGO/OPORTUNIDAD</t>
  </si>
  <si>
    <t>DESCRIPCIÓN</t>
  </si>
  <si>
    <t>CONSECUENCIAS (GRAVEDAD)/EFECTO</t>
  </si>
  <si>
    <t>TIPOLOGÍA</t>
  </si>
  <si>
    <t>CONSECUENCIA (GRAVEDAD) / EFECTO</t>
  </si>
  <si>
    <t>NIVEL DE RIESGO INHERENTE / NIVEL DE OPORTUNIDAD</t>
  </si>
  <si>
    <t>TIPOS DE CONTROL</t>
  </si>
  <si>
    <t>NIVEL DE RIESGO  
(NPR- Número de Prioridad del Riesgo)</t>
  </si>
  <si>
    <t>Nivel</t>
  </si>
  <si>
    <r>
      <t xml:space="preserve">Calificación Valor 
</t>
    </r>
    <r>
      <rPr>
        <b/>
        <sz val="8"/>
        <color theme="0"/>
        <rFont val="Arial"/>
        <family val="2"/>
      </rPr>
      <t>Riesgo Residual</t>
    </r>
  </si>
  <si>
    <t>ELABORADO POR:</t>
  </si>
  <si>
    <t>REVISADO POR:</t>
  </si>
  <si>
    <t>APROBADO POR:</t>
  </si>
  <si>
    <t>CARGO</t>
  </si>
  <si>
    <t xml:space="preserve">Directora Dirección de Administración del Riesgo </t>
  </si>
  <si>
    <t>Directora  Dirección de Control Interno de Gestión y Calidad
Asesora Administrativa Dirección de Planeación y Desarrollo
Director División de Autoevaluación, Acreditación y Certificación</t>
  </si>
  <si>
    <t>Vicerrector Administrativo y Financiero</t>
  </si>
  <si>
    <t>NOMBRE</t>
  </si>
  <si>
    <t xml:space="preserve">Sonia Patricia Erazo Coral
</t>
  </si>
  <si>
    <t>María Angélica Insuasty Cuellar
Jenny Lorena Luna Eraso
Francisco Torres Martínez</t>
  </si>
  <si>
    <t>Iván Ernesto Martínez Guerrero</t>
  </si>
  <si>
    <t>FIRMA</t>
  </si>
  <si>
    <t xml:space="preserve">Original Firmado
</t>
  </si>
  <si>
    <t>FECHA</t>
  </si>
  <si>
    <t>2025-04-2028</t>
  </si>
  <si>
    <t xml:space="preserve">CONTROL DE CAMBIOS </t>
  </si>
  <si>
    <t>VERSIÓN No.</t>
  </si>
  <si>
    <t>FECHA DE APROBACIÓN</t>
  </si>
  <si>
    <t>DESCRIPCIÓN DEL CAMBIO</t>
  </si>
  <si>
    <t>Creación del Documento</t>
  </si>
  <si>
    <t>Ajustes en el nombre del Formato: IDENTIFICACIÓN, ANÁLISIS Y EVALUACIÓN DE RIESGOS Y OPORTUNIDADES.
Ajustes en las fases identificación, análisis y valoración del riesgo: 
* Identificación Riesgo / Oportunidad: -Numeración de Riesgos y Oportunidades; Selección Riesgo/ Oportunidad; Adición selección de Factor; Adición consecuencia (efecto); Selección tipología del riesgo
*Análisis del Riesgo / Oportunidades: -Cálculo del riesgo inherente; selección tipos de control; ajustes en la descripción de los criterios de Probabilidad de Detección; adición de criterios para Oportunidades; mapa de calor Riesgo Inherente y Riesgo Residual.</t>
  </si>
  <si>
    <r>
      <t xml:space="preserve">MAPA DE CALOR UNIVERSIDAD DE NARIÑO
</t>
    </r>
    <r>
      <rPr>
        <b/>
        <sz val="12"/>
        <color theme="1"/>
        <rFont val="Calibri"/>
        <family val="2"/>
        <scheme val="minor"/>
      </rPr>
      <t>RIESGO INHERENTE</t>
    </r>
  </si>
  <si>
    <t xml:space="preserve">PROBABILDAD </t>
  </si>
  <si>
    <t>Muy Alto
 9-10</t>
  </si>
  <si>
    <t>1 a 30</t>
  </si>
  <si>
    <t>BAJO</t>
  </si>
  <si>
    <t>31 a 60</t>
  </si>
  <si>
    <t>MEDIO</t>
  </si>
  <si>
    <t>Alto
 7-8</t>
  </si>
  <si>
    <t>61 a 100</t>
  </si>
  <si>
    <t>ALTO</t>
  </si>
  <si>
    <t>Moderado
 4-5-6</t>
  </si>
  <si>
    <t>Bajo 
2-3</t>
  </si>
  <si>
    <t>Remota 
1</t>
  </si>
  <si>
    <t>Insignificante 
1</t>
  </si>
  <si>
    <t>Bajo
 2- 3</t>
  </si>
  <si>
    <t>Moderado
4-5-6</t>
  </si>
  <si>
    <t>Alto 
7-8</t>
  </si>
  <si>
    <t>Muy Alto 
9-10</t>
  </si>
  <si>
    <t>IMPACTO O GRAVEDAD</t>
  </si>
  <si>
    <r>
      <t xml:space="preserve">MAPA DE CALOR UNIVERSIDAD DE NARIÑO
</t>
    </r>
    <r>
      <rPr>
        <b/>
        <sz val="12"/>
        <color theme="1"/>
        <rFont val="Calibri"/>
        <family val="2"/>
        <scheme val="minor"/>
      </rPr>
      <t>RIESGO RESIDUAL</t>
    </r>
  </si>
  <si>
    <t>PO X G</t>
  </si>
  <si>
    <t>1 a 300</t>
  </si>
  <si>
    <t>301 a 600</t>
  </si>
  <si>
    <t>601 a 1000</t>
  </si>
  <si>
    <t>Remota
1</t>
  </si>
  <si>
    <t>Baja
 2- 3</t>
  </si>
  <si>
    <t>Moderada
4-5-6</t>
  </si>
  <si>
    <t>Alta 
7-8</t>
  </si>
  <si>
    <t>PD</t>
  </si>
  <si>
    <t>MAPA DE CALOR UNIVERSIDAD DE NARIÑO</t>
  </si>
  <si>
    <t>MAPA DE CALOR 
RIESGO INHERENTE</t>
  </si>
  <si>
    <t>Probabilidad de Ocurrencia</t>
  </si>
  <si>
    <t>Muy Alta</t>
  </si>
  <si>
    <t>Alta</t>
  </si>
  <si>
    <t>Moderada</t>
  </si>
  <si>
    <t>Baja</t>
  </si>
  <si>
    <t>Remota</t>
  </si>
  <si>
    <t>Irrazonable</t>
  </si>
  <si>
    <t>Consecuencia (Gravedad)</t>
  </si>
  <si>
    <t>MAPA DE CALOR 
RIESGO RESIDUAL</t>
  </si>
  <si>
    <t>Probabilidad de Ocurrencia x Gravedad
 (Riesgo Inherente)</t>
  </si>
  <si>
    <t>Alto</t>
  </si>
  <si>
    <t>Medio</t>
  </si>
  <si>
    <t>Bajo</t>
  </si>
  <si>
    <t xml:space="preserve">Alta </t>
  </si>
  <si>
    <t xml:space="preserve">Muy Alta </t>
  </si>
  <si>
    <t>Código: SGC-FR-07</t>
  </si>
  <si>
    <t>Versión: 4</t>
  </si>
  <si>
    <t>PLAN DE ACCIÓN PARA ABORDAR RIESGO Y OPORTUNIDADES</t>
  </si>
  <si>
    <t>PROCESO:</t>
  </si>
  <si>
    <t>IDENTIFICACIÓN</t>
  </si>
  <si>
    <t>ACCIÓN PARA ABORDAR RIESGOS / OPORTUNIDADES</t>
  </si>
  <si>
    <t xml:space="preserve">SEGUIMIENTO A LAS ACCIONES </t>
  </si>
  <si>
    <t>RIESGO / OPORTUNIDAD</t>
  </si>
  <si>
    <t>CAUSA</t>
  </si>
  <si>
    <t>OPCIÓN</t>
  </si>
  <si>
    <t>ACTIVIDAD</t>
  </si>
  <si>
    <t>RESPONSABLE</t>
  </si>
  <si>
    <t>FECHA PROGRAMADA DE CIERRE</t>
  </si>
  <si>
    <t>FECHA DE SEGUIMIENTO</t>
  </si>
  <si>
    <t>% DE AVANCE</t>
  </si>
  <si>
    <t>RESULTADOS Y EVIDENCIAS</t>
  </si>
  <si>
    <t xml:space="preserve">ESTADO DE LA ACCIÓN </t>
  </si>
  <si>
    <t>Directora Dirección de Control Interno de Gestión y Calidad
Asesora Administrativa Dirección de Planeación y Desarrollo
Director División de Autoevaluación, Acreditación y Certificación</t>
  </si>
  <si>
    <t>María Angélica Insuasty Cuéllar
Jenny Lorena Luna Eraso
Francisco Torres Martínez</t>
  </si>
  <si>
    <t>Original Firmado</t>
  </si>
  <si>
    <t>Cambio y actualización de Gestión de Calidad a Sistema Integrado de Gestión de Calidad -SIGC-</t>
  </si>
  <si>
    <t xml:space="preserve">Actualización de documento </t>
  </si>
  <si>
    <t>* Ajuste en el nombre del formato PLAN DE ACCIÓN PARA ABORDAR RIEGOS Y OPORTUNIDADES.
* Adición numeración Riesgos/oportunidades
* Selección Riesgos/Oportunidades
* Adición Opción de tratamiento para Riesgos/Oportunidades
*Selección estado de la acción: Abierta - Cerrada</t>
  </si>
  <si>
    <t>INDICADORES RIESGOS Y OPORTUNIDADES</t>
  </si>
  <si>
    <t>RIESGO INHERENTE</t>
  </si>
  <si>
    <t>OPORTUNIDAD</t>
  </si>
  <si>
    <t>NIVEL</t>
  </si>
  <si>
    <t>SUMA RIESGO INHERENTE</t>
  </si>
  <si>
    <t>TOTAL RIESGOS</t>
  </si>
  <si>
    <t>PORCENTAJE</t>
  </si>
  <si>
    <t xml:space="preserve">SUMA OPORTUNIDAD </t>
  </si>
  <si>
    <t>TOTAL OPORTUNIDADES</t>
  </si>
  <si>
    <t>RIESGO RESIDUAL</t>
  </si>
  <si>
    <t>INDICE CUMPLIMIENTO DE ACCIONES</t>
  </si>
  <si>
    <t>SUMA RIESGO RESIDUAL</t>
  </si>
  <si>
    <t>ESTADO</t>
  </si>
  <si>
    <t>ACCIONES</t>
  </si>
  <si>
    <t>CANTIDADAD ACCIONES</t>
  </si>
  <si>
    <t>CERRADA</t>
  </si>
  <si>
    <t>ABIERTA</t>
  </si>
  <si>
    <t xml:space="preserve">NRIS (Nivel Riesgo Inherente Significativo)    -   NRRS (Nivel Riesgo Residual Significativo)  </t>
  </si>
  <si>
    <t>NRIS</t>
  </si>
  <si>
    <t>NIVEL ALTO + NIVEL MEDIO</t>
  </si>
  <si>
    <t>TOTAL RIESGO</t>
  </si>
  <si>
    <t>NRRS</t>
  </si>
  <si>
    <t>MISIÓN Y PROYECTO INSTITUCIONAL</t>
  </si>
  <si>
    <t xml:space="preserve">Operativos </t>
  </si>
  <si>
    <t>PREVENTIVOS</t>
  </si>
  <si>
    <t>Asumir</t>
  </si>
  <si>
    <t>Abierta</t>
  </si>
  <si>
    <t xml:space="preserve">Financieros </t>
  </si>
  <si>
    <t>DETECTIVOS</t>
  </si>
  <si>
    <t>Reducir</t>
  </si>
  <si>
    <t>Cerrada</t>
  </si>
  <si>
    <t>Replantear</t>
  </si>
  <si>
    <t>PROFESORES</t>
  </si>
  <si>
    <t xml:space="preserve">Tecnológicos </t>
  </si>
  <si>
    <t>ESTRATEGICOS</t>
  </si>
  <si>
    <t>Prevenir</t>
  </si>
  <si>
    <t>Considerar</t>
  </si>
  <si>
    <t xml:space="preserve">Cumplimiento </t>
  </si>
  <si>
    <t>DE GESTION</t>
  </si>
  <si>
    <t>Evitar</t>
  </si>
  <si>
    <t>Aprovechar</t>
  </si>
  <si>
    <t>VISIBILIDAD NACIONAL E INTERNACIONAL</t>
  </si>
  <si>
    <t xml:space="preserve">Imagen </t>
  </si>
  <si>
    <t>OPERATIVOS</t>
  </si>
  <si>
    <t>Transferir</t>
  </si>
  <si>
    <t>INVESTIGACIÓN Y CREACION ARTISTICA</t>
  </si>
  <si>
    <t xml:space="preserve">Corrupción </t>
  </si>
  <si>
    <t>LEGALES</t>
  </si>
  <si>
    <t>PERTINENCIA E IMPACTO SOCIAL</t>
  </si>
  <si>
    <t xml:space="preserve">Seguridad Digital </t>
  </si>
  <si>
    <t>NO APLICA PARA OPORTUNIDAD</t>
  </si>
  <si>
    <t>AUTOEVALUACION Y AUTOREGULACIÓN</t>
  </si>
  <si>
    <t>ORGANIZACIÓN GESTIÓN Y ADMINISTRACIÓN</t>
  </si>
  <si>
    <t>Contractual</t>
  </si>
  <si>
    <t>Económico</t>
  </si>
  <si>
    <t>NO  APLICA</t>
  </si>
  <si>
    <t>RECURSOS FINANCIEROS</t>
  </si>
  <si>
    <t>Geográfico</t>
  </si>
  <si>
    <t>Político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</si>
</sst>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5">
    <font>
      <sz val="11"/>
      <color theme="1"/>
      <name val="Calibri"/>
      <family val="2"/>
      <scheme val="minor"/>
    </font>
    <font>
      <sz val="10"/>
      <name val="Arial"/>
      <family val="2"/>
    </font>
    <font>
      <b/>
      <sz val="14"/>
      <name val="Calibri"/>
      <family val="2"/>
    </font>
    <font>
      <b/>
      <sz val="18"/>
      <name val="Arial"/>
      <family val="2"/>
    </font>
    <font>
      <sz val="9"/>
      <color indexed="81"/>
      <name val="Tahoma"/>
      <family val="2"/>
    </font>
    <font>
      <b/>
      <sz val="9"/>
      <color indexed="81"/>
      <name val="Tahoma"/>
      <family val="2"/>
    </font>
    <font>
      <i/>
      <sz val="11"/>
      <name val="Arial"/>
      <family val="2"/>
    </font>
    <font>
      <b/>
      <sz val="10"/>
      <name val="Calibri"/>
      <family val="2"/>
    </font>
    <font>
      <b/>
      <sz val="9"/>
      <name val="Calibri"/>
      <family val="2"/>
    </font>
    <font>
      <b/>
      <sz val="12"/>
      <name val="Arial"/>
      <family val="2"/>
    </font>
    <font>
      <sz val="12"/>
      <name val="Arial"/>
      <family val="2"/>
    </font>
    <font>
      <b/>
      <sz val="11"/>
      <color indexed="8"/>
      <name val="Calibri"/>
      <family val="2"/>
    </font>
    <font>
      <sz val="11"/>
      <name val="Arial"/>
      <family val="2"/>
    </font>
    <font>
      <b/>
      <sz val="14"/>
      <name val="Arial"/>
      <family val="2"/>
    </font>
    <font>
      <sz val="10"/>
      <color theme="0" tint="-0.499984740745262"/>
      <name val="Arial"/>
      <family val="2"/>
    </font>
    <font>
      <b/>
      <sz val="14"/>
      <color theme="0"/>
      <name val="Calibri"/>
      <family val="2"/>
    </font>
    <font>
      <b/>
      <sz val="22"/>
      <color rgb="FFFF0000"/>
      <name val="Arial"/>
      <family val="2"/>
    </font>
    <font>
      <b/>
      <sz val="16"/>
      <name val="Calibri"/>
      <family val="2"/>
      <scheme val="minor"/>
    </font>
    <font>
      <b/>
      <sz val="18"/>
      <color theme="0"/>
      <name val="Arial"/>
      <family val="2"/>
    </font>
    <font>
      <sz val="11"/>
      <color indexed="8"/>
      <name val="Arial"/>
      <family val="2"/>
    </font>
    <font>
      <b/>
      <sz val="10"/>
      <name val="Arial"/>
      <family val="2"/>
    </font>
    <font>
      <sz val="12"/>
      <color indexed="8"/>
      <name val="Arial"/>
      <family val="2"/>
    </font>
    <font>
      <b/>
      <sz val="11"/>
      <color indexed="8"/>
      <name val="Arial"/>
      <family val="2"/>
    </font>
    <font>
      <b/>
      <sz val="22"/>
      <color theme="1"/>
      <name val="Calibri"/>
      <family val="2"/>
      <scheme val="minor"/>
    </font>
    <font>
      <b/>
      <sz val="12"/>
      <color theme="1"/>
      <name val="Calibri"/>
      <family val="2"/>
      <scheme val="minor"/>
    </font>
    <font>
      <b/>
      <sz val="11"/>
      <color theme="1"/>
      <name val="Calibri"/>
      <family val="2"/>
      <scheme val="minor"/>
    </font>
    <font>
      <b/>
      <sz val="14"/>
      <name val="Calibri"/>
      <family val="2"/>
      <scheme val="minor"/>
    </font>
    <font>
      <sz val="11"/>
      <color theme="1"/>
      <name val="Calibri"/>
      <family val="2"/>
      <scheme val="minor"/>
    </font>
    <font>
      <sz val="9"/>
      <name val="Cambria"/>
      <family val="1"/>
    </font>
    <font>
      <sz val="9"/>
      <color rgb="FFFF0000"/>
      <name val="Cambria"/>
      <family val="1"/>
    </font>
    <font>
      <sz val="10"/>
      <name val="Arial"/>
      <family val="2"/>
      <charset val="1"/>
    </font>
    <font>
      <sz val="11"/>
      <color rgb="FF000000"/>
      <name val="Calibri"/>
      <family val="2"/>
      <charset val="1"/>
    </font>
    <font>
      <sz val="16"/>
      <name val="Arial"/>
      <family val="2"/>
    </font>
    <font>
      <b/>
      <sz val="16"/>
      <name val="Arial"/>
      <family val="2"/>
    </font>
    <font>
      <sz val="9"/>
      <color rgb="FF000000"/>
      <name val="Arial"/>
      <family val="2"/>
      <charset val="1"/>
    </font>
    <font>
      <b/>
      <sz val="14"/>
      <color indexed="81"/>
      <name val="Calibri"/>
      <family val="2"/>
      <scheme val="minor"/>
    </font>
    <font>
      <sz val="14"/>
      <color indexed="81"/>
      <name val="Calibri"/>
      <family val="2"/>
      <scheme val="minor"/>
    </font>
    <font>
      <sz val="10"/>
      <color theme="1"/>
      <name val="Arial"/>
      <family val="2"/>
    </font>
    <font>
      <b/>
      <sz val="14"/>
      <color theme="0"/>
      <name val="Arial"/>
      <family val="2"/>
    </font>
    <font>
      <b/>
      <sz val="18"/>
      <color indexed="8"/>
      <name val="Arial"/>
      <family val="2"/>
    </font>
    <font>
      <b/>
      <sz val="16"/>
      <color indexed="8"/>
      <name val="Arial"/>
      <family val="2"/>
    </font>
    <font>
      <b/>
      <sz val="12"/>
      <color theme="0"/>
      <name val="Arial"/>
      <family val="2"/>
    </font>
    <font>
      <b/>
      <sz val="8"/>
      <color theme="0"/>
      <name val="Arial"/>
      <family val="2"/>
    </font>
    <font>
      <sz val="16"/>
      <color indexed="8"/>
      <name val="Arial"/>
      <family val="2"/>
    </font>
    <font>
      <b/>
      <sz val="14"/>
      <color indexed="8"/>
      <name val="Arial"/>
      <family val="2"/>
    </font>
    <font>
      <sz val="11"/>
      <color theme="1"/>
      <name val="Arial"/>
      <family val="2"/>
    </font>
    <font>
      <b/>
      <sz val="48"/>
      <color theme="1"/>
      <name val="Arial"/>
      <family val="2"/>
    </font>
    <font>
      <b/>
      <sz val="22"/>
      <color theme="1"/>
      <name val="Arial"/>
      <family val="2"/>
    </font>
    <font>
      <b/>
      <sz val="20"/>
      <color theme="1"/>
      <name val="Arial"/>
      <family val="2"/>
    </font>
    <font>
      <b/>
      <sz val="11"/>
      <color theme="1"/>
      <name val="Arial"/>
      <family val="2"/>
    </font>
    <font>
      <b/>
      <sz val="12"/>
      <color theme="1"/>
      <name val="Arial"/>
      <family val="2"/>
    </font>
    <font>
      <b/>
      <sz val="16"/>
      <color theme="1"/>
      <name val="Arial"/>
      <family val="2"/>
    </font>
    <font>
      <b/>
      <sz val="9"/>
      <color theme="1"/>
      <name val="Arial"/>
      <family val="2"/>
    </font>
    <font>
      <sz val="9"/>
      <color theme="1"/>
      <name val="Arial"/>
      <family val="2"/>
    </font>
    <font>
      <sz val="9"/>
      <color rgb="FF1E1E1E"/>
      <name val="Arial"/>
      <family val="2"/>
    </font>
  </fonts>
  <fills count="21">
    <fill>
      <patternFill patternType="none"/>
    </fill>
    <fill>
      <patternFill patternType="gray125"/>
    </fill>
    <fill>
      <patternFill patternType="solid">
        <fgColor theme="9" tint="-0.249977111117893"/>
        <bgColor indexed="64"/>
      </patternFill>
    </fill>
    <fill>
      <patternFill patternType="solid">
        <fgColor theme="6"/>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9"/>
        <bgColor indexed="64"/>
      </patternFill>
    </fill>
    <fill>
      <patternFill patternType="solid">
        <fgColor rgb="FF92D050"/>
        <bgColor indexed="64"/>
      </patternFill>
    </fill>
    <fill>
      <patternFill patternType="solid">
        <fgColor indexed="9"/>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6" tint="0.39997558519241921"/>
        <bgColor indexed="65"/>
      </patternFill>
    </fill>
    <fill>
      <patternFill patternType="solid">
        <fgColor theme="8" tint="0.39997558519241921"/>
        <bgColor indexed="65"/>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7">
    <xf numFmtId="0" fontId="0" fillId="0" borderId="0"/>
    <xf numFmtId="0" fontId="1" fillId="0" borderId="0"/>
    <xf numFmtId="0" fontId="27" fillId="15" borderId="0" applyNumberFormat="0" applyBorder="0" applyAlignment="0" applyProtection="0"/>
    <xf numFmtId="0" fontId="27" fillId="16" borderId="0" applyNumberFormat="0" applyBorder="0" applyAlignment="0" applyProtection="0"/>
    <xf numFmtId="9" fontId="27" fillId="0" borderId="0" applyFont="0" applyFill="0" applyBorder="0" applyAlignment="0" applyProtection="0"/>
    <xf numFmtId="0" fontId="30" fillId="0" borderId="0"/>
    <xf numFmtId="0" fontId="31" fillId="0" borderId="0"/>
  </cellStyleXfs>
  <cellXfs count="352">
    <xf numFmtId="0" fontId="0" fillId="0" borderId="0" xfId="0"/>
    <xf numFmtId="0" fontId="1" fillId="0" borderId="0" xfId="1"/>
    <xf numFmtId="0" fontId="1" fillId="0" borderId="0" xfId="1" applyAlignment="1">
      <alignment vertical="center"/>
    </xf>
    <xf numFmtId="0" fontId="14" fillId="0" borderId="0" xfId="1" applyFont="1"/>
    <xf numFmtId="0" fontId="1" fillId="0" borderId="1" xfId="1" applyBorder="1" applyAlignment="1">
      <alignment horizontal="left" vertical="center" wrapText="1"/>
    </xf>
    <xf numFmtId="0" fontId="7" fillId="3"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1" fillId="4" borderId="0" xfId="1" applyFill="1"/>
    <xf numFmtId="0" fontId="16" fillId="4" borderId="0" xfId="1" applyFont="1" applyFill="1" applyAlignment="1">
      <alignment horizontal="center"/>
    </xf>
    <xf numFmtId="0" fontId="17" fillId="4" borderId="0" xfId="1" applyFont="1" applyFill="1"/>
    <xf numFmtId="0" fontId="1" fillId="4" borderId="9" xfId="1" applyFill="1" applyBorder="1"/>
    <xf numFmtId="0" fontId="1" fillId="4" borderId="12" xfId="1" applyFill="1" applyBorder="1"/>
    <xf numFmtId="0" fontId="8" fillId="7"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17" fillId="4" borderId="1" xfId="1" applyFont="1" applyFill="1" applyBorder="1" applyAlignment="1">
      <alignment vertical="center"/>
    </xf>
    <xf numFmtId="0" fontId="0" fillId="0" borderId="0" xfId="0" applyProtection="1">
      <protection hidden="1"/>
    </xf>
    <xf numFmtId="0" fontId="19" fillId="0" borderId="0" xfId="0" applyFont="1" applyProtection="1">
      <protection hidden="1"/>
    </xf>
    <xf numFmtId="0" fontId="19" fillId="0" borderId="0" xfId="0" applyFont="1" applyAlignment="1" applyProtection="1">
      <alignment wrapText="1"/>
      <protection hidden="1"/>
    </xf>
    <xf numFmtId="0" fontId="22" fillId="0" borderId="0" xfId="0" applyFont="1" applyProtection="1">
      <protection hidden="1"/>
    </xf>
    <xf numFmtId="0" fontId="19" fillId="0" borderId="0" xfId="0" applyFont="1" applyAlignment="1" applyProtection="1">
      <alignment vertical="center"/>
      <protection hidden="1"/>
    </xf>
    <xf numFmtId="0" fontId="1" fillId="11" borderId="1" xfId="0" applyFont="1" applyFill="1" applyBorder="1" applyAlignment="1">
      <alignment horizontal="left" vertical="center" wrapText="1"/>
    </xf>
    <xf numFmtId="0" fontId="1" fillId="6" borderId="1" xfId="1" applyFill="1" applyBorder="1" applyAlignment="1">
      <alignment horizontal="justify" vertical="center" wrapText="1"/>
    </xf>
    <xf numFmtId="0" fontId="20" fillId="0" borderId="1" xfId="1" applyFont="1" applyBorder="1" applyAlignment="1">
      <alignment horizontal="center" vertical="center" wrapText="1"/>
    </xf>
    <xf numFmtId="0" fontId="1" fillId="5" borderId="1" xfId="1" applyFill="1" applyBorder="1" applyAlignment="1">
      <alignment horizontal="left" vertical="center" wrapText="1"/>
    </xf>
    <xf numFmtId="0" fontId="1" fillId="0" borderId="1" xfId="1" applyBorder="1" applyAlignment="1">
      <alignment horizontal="center" vertical="center" wrapText="1"/>
    </xf>
    <xf numFmtId="0" fontId="1" fillId="0" borderId="6" xfId="1" applyBorder="1" applyAlignment="1">
      <alignment horizontal="left" vertical="center" wrapText="1"/>
    </xf>
    <xf numFmtId="0" fontId="1" fillId="0" borderId="17" xfId="1" applyBorder="1"/>
    <xf numFmtId="0" fontId="1" fillId="0" borderId="18" xfId="1" applyBorder="1"/>
    <xf numFmtId="0" fontId="0" fillId="12" borderId="0" xfId="0" applyFill="1"/>
    <xf numFmtId="0" fontId="0" fillId="13" borderId="0" xfId="0" applyFill="1"/>
    <xf numFmtId="0" fontId="0" fillId="14" borderId="0" xfId="0" applyFill="1"/>
    <xf numFmtId="0" fontId="0" fillId="12" borderId="16" xfId="0" applyFill="1" applyBorder="1"/>
    <xf numFmtId="0" fontId="0" fillId="13" borderId="16" xfId="0" applyFill="1" applyBorder="1"/>
    <xf numFmtId="0" fontId="0" fillId="14" borderId="16" xfId="0" applyFill="1" applyBorder="1"/>
    <xf numFmtId="16"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5" borderId="1" xfId="1" applyFill="1" applyBorder="1" applyAlignment="1">
      <alignment horizontal="center" vertical="center" wrapText="1"/>
    </xf>
    <xf numFmtId="0" fontId="25" fillId="0" borderId="0" xfId="0" applyFont="1"/>
    <xf numFmtId="0" fontId="0" fillId="0" borderId="8" xfId="0" applyBorder="1"/>
    <xf numFmtId="0" fontId="0" fillId="0" borderId="13" xfId="0" applyBorder="1"/>
    <xf numFmtId="0" fontId="0" fillId="0" borderId="11" xfId="0" applyBorder="1"/>
    <xf numFmtId="0" fontId="0" fillId="0" borderId="14" xfId="0" applyBorder="1"/>
    <xf numFmtId="0" fontId="0" fillId="12" borderId="8" xfId="0" applyFill="1" applyBorder="1"/>
    <xf numFmtId="0" fontId="0" fillId="12" borderId="13" xfId="0" applyFill="1" applyBorder="1"/>
    <xf numFmtId="0" fontId="0" fillId="12" borderId="11" xfId="0" applyFill="1" applyBorder="1"/>
    <xf numFmtId="0" fontId="0" fillId="12" borderId="14" xfId="0" applyFill="1" applyBorder="1"/>
    <xf numFmtId="0" fontId="0" fillId="0" borderId="1" xfId="0" applyBorder="1" applyAlignment="1">
      <alignment horizontal="center" vertical="center" wrapText="1"/>
    </xf>
    <xf numFmtId="0" fontId="20" fillId="4" borderId="0" xfId="1" applyFont="1" applyFill="1"/>
    <xf numFmtId="0" fontId="20" fillId="4" borderId="7" xfId="1" applyFont="1" applyFill="1" applyBorder="1"/>
    <xf numFmtId="0" fontId="1" fillId="4" borderId="7" xfId="1" applyFill="1" applyBorder="1"/>
    <xf numFmtId="0" fontId="13" fillId="4" borderId="4" xfId="1" applyFont="1" applyFill="1" applyBorder="1" applyAlignment="1">
      <alignment vertical="center"/>
    </xf>
    <xf numFmtId="0" fontId="13" fillId="4" borderId="5" xfId="1" applyFont="1" applyFill="1" applyBorder="1" applyAlignment="1">
      <alignment vertical="center"/>
    </xf>
    <xf numFmtId="0" fontId="13" fillId="4" borderId="6" xfId="1" applyFont="1" applyFill="1" applyBorder="1" applyAlignment="1">
      <alignment vertical="center"/>
    </xf>
    <xf numFmtId="0" fontId="12" fillId="4" borderId="4" xfId="1" applyFont="1" applyFill="1" applyBorder="1" applyAlignment="1">
      <alignment vertical="center"/>
    </xf>
    <xf numFmtId="0" fontId="12" fillId="4" borderId="5" xfId="1" applyFont="1" applyFill="1" applyBorder="1" applyAlignment="1">
      <alignment vertical="center"/>
    </xf>
    <xf numFmtId="0" fontId="12" fillId="4" borderId="6" xfId="1" applyFont="1" applyFill="1" applyBorder="1" applyAlignment="1">
      <alignment vertical="center"/>
    </xf>
    <xf numFmtId="0" fontId="3" fillId="10" borderId="5" xfId="1" applyFont="1" applyFill="1" applyBorder="1" applyAlignment="1">
      <alignment vertical="center" wrapText="1"/>
    </xf>
    <xf numFmtId="0" fontId="3" fillId="10" borderId="6" xfId="1" applyFont="1" applyFill="1" applyBorder="1" applyAlignment="1">
      <alignment vertical="center" wrapText="1"/>
    </xf>
    <xf numFmtId="0" fontId="1" fillId="10" borderId="4" xfId="1" applyFill="1" applyBorder="1" applyAlignment="1">
      <alignment vertical="center"/>
    </xf>
    <xf numFmtId="0" fontId="3" fillId="10" borderId="5" xfId="1" applyFont="1" applyFill="1" applyBorder="1" applyAlignment="1">
      <alignment horizontal="left" vertical="center"/>
    </xf>
    <xf numFmtId="0" fontId="26" fillId="3" borderId="11" xfId="1" applyFont="1" applyFill="1" applyBorder="1" applyAlignment="1">
      <alignment vertical="center"/>
    </xf>
    <xf numFmtId="0" fontId="13" fillId="3" borderId="14" xfId="1" applyFont="1" applyFill="1" applyBorder="1" applyAlignment="1">
      <alignment vertical="center"/>
    </xf>
    <xf numFmtId="0" fontId="1" fillId="0" borderId="14" xfId="1" applyBorder="1" applyAlignment="1">
      <alignment horizontal="left" vertical="center" wrapText="1"/>
    </xf>
    <xf numFmtId="0" fontId="0" fillId="0" borderId="3" xfId="0" applyBorder="1" applyAlignment="1">
      <alignment horizontal="center" vertical="center" wrapText="1"/>
    </xf>
    <xf numFmtId="0" fontId="1" fillId="0" borderId="13" xfId="1" applyBorder="1" applyAlignment="1">
      <alignment horizontal="left" vertical="center" wrapText="1"/>
    </xf>
    <xf numFmtId="0" fontId="0" fillId="0" borderId="2" xfId="0" applyBorder="1" applyAlignment="1">
      <alignment horizontal="center" vertical="center" wrapText="1"/>
    </xf>
    <xf numFmtId="0" fontId="1" fillId="5" borderId="2" xfId="1" applyFill="1" applyBorder="1" applyAlignment="1">
      <alignment horizontal="center" vertical="center" wrapText="1"/>
    </xf>
    <xf numFmtId="0" fontId="1" fillId="0" borderId="0" xfId="1" applyAlignment="1">
      <alignment horizontal="center" vertical="center" wrapText="1"/>
    </xf>
    <xf numFmtId="0" fontId="1" fillId="11" borderId="2" xfId="0" applyFont="1" applyFill="1" applyBorder="1" applyAlignment="1">
      <alignment horizontal="left" vertical="center" wrapText="1"/>
    </xf>
    <xf numFmtId="0" fontId="1" fillId="0" borderId="2" xfId="1" applyBorder="1" applyAlignment="1">
      <alignment horizontal="left" vertical="center" wrapText="1"/>
    </xf>
    <xf numFmtId="0" fontId="1" fillId="6" borderId="2" xfId="1" applyFill="1" applyBorder="1" applyAlignment="1">
      <alignment horizontal="justify" vertical="center" wrapText="1"/>
    </xf>
    <xf numFmtId="0" fontId="20" fillId="0" borderId="2" xfId="1" applyFont="1" applyBorder="1" applyAlignment="1">
      <alignment horizontal="center" vertical="center" wrapText="1"/>
    </xf>
    <xf numFmtId="0" fontId="1" fillId="5" borderId="2" xfId="1" applyFill="1" applyBorder="1" applyAlignment="1">
      <alignment horizontal="left" vertical="center" wrapText="1"/>
    </xf>
    <xf numFmtId="0" fontId="1" fillId="0" borderId="2" xfId="1" applyBorder="1" applyAlignment="1">
      <alignment horizontal="center" vertical="center" wrapText="1"/>
    </xf>
    <xf numFmtId="0" fontId="15" fillId="2" borderId="1" xfId="1" applyFont="1" applyFill="1" applyBorder="1" applyAlignment="1">
      <alignment horizontal="center" vertical="center" wrapText="1"/>
    </xf>
    <xf numFmtId="0" fontId="1" fillId="0" borderId="0" xfId="1" applyAlignment="1">
      <alignment horizontal="left"/>
    </xf>
    <xf numFmtId="0" fontId="20" fillId="0" borderId="1" xfId="1" applyFont="1" applyBorder="1" applyAlignment="1">
      <alignment horizontal="left" vertical="center" wrapText="1"/>
    </xf>
    <xf numFmtId="0" fontId="0" fillId="0" borderId="15" xfId="0" applyBorder="1" applyAlignment="1">
      <alignment horizontal="center" vertical="center" wrapText="1"/>
    </xf>
    <xf numFmtId="0" fontId="1" fillId="4" borderId="2" xfId="1" applyFill="1" applyBorder="1"/>
    <xf numFmtId="0" fontId="9" fillId="0" borderId="2" xfId="1" applyFont="1" applyBorder="1" applyAlignment="1">
      <alignment horizontal="center" vertical="center" wrapText="1"/>
    </xf>
    <xf numFmtId="0" fontId="6" fillId="5" borderId="2" xfId="1" applyFont="1" applyFill="1" applyBorder="1" applyAlignment="1">
      <alignment horizontal="left" vertical="center" wrapText="1"/>
    </xf>
    <xf numFmtId="0" fontId="12" fillId="5" borderId="2" xfId="1" applyFont="1" applyFill="1" applyBorder="1" applyAlignment="1">
      <alignment horizontal="left" vertical="center" wrapText="1"/>
    </xf>
    <xf numFmtId="0" fontId="10" fillId="0" borderId="2" xfId="1" applyFont="1" applyBorder="1" applyAlignment="1">
      <alignment horizontal="center" vertical="center" wrapText="1"/>
    </xf>
    <xf numFmtId="0" fontId="1" fillId="0" borderId="19" xfId="1" applyBorder="1"/>
    <xf numFmtId="0" fontId="1" fillId="0" borderId="19" xfId="1" applyBorder="1" applyAlignment="1">
      <alignment horizontal="left" vertical="center" wrapText="1"/>
    </xf>
    <xf numFmtId="0" fontId="0" fillId="0" borderId="19" xfId="0" applyBorder="1" applyAlignment="1">
      <alignment horizontal="center" vertical="center" wrapText="1"/>
    </xf>
    <xf numFmtId="0" fontId="1" fillId="11" borderId="19" xfId="0" applyFont="1" applyFill="1" applyBorder="1" applyAlignment="1">
      <alignment horizontal="left" vertical="center" wrapText="1"/>
    </xf>
    <xf numFmtId="0" fontId="9" fillId="0" borderId="19" xfId="1" applyFont="1" applyBorder="1" applyAlignment="1">
      <alignment horizontal="center" vertical="center" wrapText="1"/>
    </xf>
    <xf numFmtId="0" fontId="6" fillId="0" borderId="19" xfId="1" applyFont="1" applyBorder="1" applyAlignment="1">
      <alignment horizontal="left" vertical="center" wrapText="1"/>
    </xf>
    <xf numFmtId="0" fontId="12" fillId="0" borderId="19" xfId="1" applyFont="1" applyBorder="1" applyAlignment="1">
      <alignment horizontal="left" vertical="center" wrapText="1"/>
    </xf>
    <xf numFmtId="0" fontId="1" fillId="0" borderId="19" xfId="1" applyBorder="1" applyAlignment="1">
      <alignment horizontal="center" vertical="center" wrapText="1"/>
    </xf>
    <xf numFmtId="0" fontId="10" fillId="0" borderId="19" xfId="1" applyFont="1" applyBorder="1" applyAlignment="1">
      <alignment horizontal="center" vertical="center" wrapText="1"/>
    </xf>
    <xf numFmtId="0" fontId="1" fillId="0" borderId="19" xfId="1" applyBorder="1" applyAlignment="1">
      <alignment horizontal="justify" vertical="center" wrapText="1"/>
    </xf>
    <xf numFmtId="0" fontId="1" fillId="17" borderId="19" xfId="1" applyFill="1" applyBorder="1" applyAlignment="1">
      <alignment horizontal="left" vertical="center" wrapText="1"/>
    </xf>
    <xf numFmtId="0" fontId="0" fillId="17" borderId="19" xfId="0" applyFill="1" applyBorder="1" applyAlignment="1">
      <alignment horizontal="center" vertical="center" wrapText="1"/>
    </xf>
    <xf numFmtId="0" fontId="16" fillId="4" borderId="0" xfId="1" applyFont="1" applyFill="1" applyAlignment="1">
      <alignment horizontal="center" vertical="center"/>
    </xf>
    <xf numFmtId="0" fontId="29" fillId="4" borderId="0" xfId="1" applyFont="1" applyFill="1" applyAlignment="1">
      <alignment horizontal="center" vertical="center"/>
    </xf>
    <xf numFmtId="0" fontId="1" fillId="4" borderId="0" xfId="1" applyFill="1" applyAlignment="1">
      <alignment horizontal="center" vertical="center"/>
    </xf>
    <xf numFmtId="0" fontId="1" fillId="4" borderId="9" xfId="1" applyFill="1" applyBorder="1" applyAlignment="1">
      <alignment horizontal="center" vertical="center"/>
    </xf>
    <xf numFmtId="0" fontId="28" fillId="4" borderId="9" xfId="1" applyFont="1" applyFill="1" applyBorder="1" applyAlignment="1">
      <alignment horizontal="center" vertical="center"/>
    </xf>
    <xf numFmtId="0" fontId="28" fillId="4" borderId="0" xfId="1" applyFont="1" applyFill="1" applyAlignment="1">
      <alignment horizontal="center" vertical="center"/>
    </xf>
    <xf numFmtId="0" fontId="1" fillId="4" borderId="12" xfId="1" applyFill="1" applyBorder="1" applyAlignment="1">
      <alignment horizontal="center" vertical="center"/>
    </xf>
    <xf numFmtId="0" fontId="28" fillId="4" borderId="12" xfId="1" applyFont="1" applyFill="1" applyBorder="1" applyAlignment="1">
      <alignment horizontal="center" vertical="center"/>
    </xf>
    <xf numFmtId="0" fontId="17" fillId="4" borderId="0" xfId="1" applyFont="1" applyFill="1" applyAlignment="1">
      <alignment horizontal="center" vertical="center"/>
    </xf>
    <xf numFmtId="0" fontId="1" fillId="0" borderId="0" xfId="1" applyAlignment="1">
      <alignment horizontal="center" vertical="center"/>
    </xf>
    <xf numFmtId="0" fontId="14" fillId="0" borderId="0" xfId="1" applyFont="1" applyAlignment="1">
      <alignment horizontal="center" vertical="center"/>
    </xf>
    <xf numFmtId="0" fontId="28" fillId="0" borderId="0" xfId="1" applyFont="1" applyAlignment="1">
      <alignment horizontal="center" vertical="center"/>
    </xf>
    <xf numFmtId="0" fontId="19"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protection hidden="1"/>
    </xf>
    <xf numFmtId="0" fontId="1" fillId="0" borderId="0" xfId="1" applyAlignment="1">
      <alignment horizontal="right"/>
    </xf>
    <xf numFmtId="0" fontId="20" fillId="0" borderId="1" xfId="1" applyFont="1" applyBorder="1" applyAlignment="1">
      <alignment vertical="center"/>
    </xf>
    <xf numFmtId="0" fontId="20" fillId="0" borderId="1" xfId="1" applyFont="1" applyBorder="1" applyAlignment="1">
      <alignment horizontal="center"/>
    </xf>
    <xf numFmtId="0" fontId="1" fillId="0" borderId="1" xfId="1" applyBorder="1" applyAlignment="1">
      <alignment horizontal="center"/>
    </xf>
    <xf numFmtId="0" fontId="34" fillId="0" borderId="0" xfId="0" applyFont="1"/>
    <xf numFmtId="0" fontId="37" fillId="4" borderId="1" xfId="0" applyFont="1" applyFill="1" applyBorder="1" applyAlignment="1" applyProtection="1">
      <alignment horizontal="center" vertical="center" wrapText="1"/>
      <protection hidden="1"/>
    </xf>
    <xf numFmtId="0" fontId="37" fillId="4" borderId="1" xfId="0" applyFont="1" applyFill="1" applyBorder="1" applyAlignment="1" applyProtection="1">
      <alignment vertical="center" wrapText="1"/>
      <protection hidden="1"/>
    </xf>
    <xf numFmtId="0" fontId="37" fillId="4" borderId="1" xfId="0" applyFont="1" applyFill="1" applyBorder="1" applyAlignment="1" applyProtection="1">
      <alignment vertical="center"/>
      <protection hidden="1"/>
    </xf>
    <xf numFmtId="0" fontId="37" fillId="0" borderId="1" xfId="0" applyFont="1" applyBorder="1" applyAlignment="1">
      <alignment horizontal="center" vertical="center" wrapText="1"/>
    </xf>
    <xf numFmtId="14" fontId="37" fillId="4" borderId="1" xfId="0" applyNumberFormat="1" applyFont="1" applyFill="1" applyBorder="1" applyAlignment="1" applyProtection="1">
      <alignment vertical="center" wrapText="1"/>
      <protection hidden="1"/>
    </xf>
    <xf numFmtId="0" fontId="37" fillId="0" borderId="1" xfId="0" applyFont="1" applyBorder="1" applyProtection="1">
      <protection hidden="1"/>
    </xf>
    <xf numFmtId="0" fontId="37" fillId="0" borderId="0" xfId="0" applyFont="1" applyAlignment="1" applyProtection="1">
      <alignment vertical="center"/>
      <protection hidden="1"/>
    </xf>
    <xf numFmtId="0" fontId="20" fillId="0" borderId="1" xfId="1" applyFont="1" applyBorder="1" applyAlignment="1">
      <alignment horizontal="center" vertical="center"/>
    </xf>
    <xf numFmtId="0" fontId="1" fillId="0" borderId="1" xfId="1" applyBorder="1" applyAlignment="1">
      <alignment horizontal="center" vertical="center"/>
    </xf>
    <xf numFmtId="0" fontId="1" fillId="4" borderId="5" xfId="1" applyFill="1" applyBorder="1" applyAlignment="1">
      <alignment vertical="center"/>
    </xf>
    <xf numFmtId="0" fontId="44" fillId="8" borderId="1" xfId="0" applyFont="1" applyFill="1" applyBorder="1" applyAlignment="1" applyProtection="1">
      <alignment horizontal="center" vertical="center" wrapText="1"/>
      <protection hidden="1"/>
    </xf>
    <xf numFmtId="0" fontId="44" fillId="9" borderId="1" xfId="0" applyFont="1" applyFill="1" applyBorder="1" applyAlignment="1" applyProtection="1">
      <alignment horizontal="center" vertical="center" wrapText="1"/>
      <protection hidden="1"/>
    </xf>
    <xf numFmtId="0" fontId="44" fillId="10" borderId="1" xfId="0" applyFont="1" applyFill="1" applyBorder="1" applyAlignment="1" applyProtection="1">
      <alignment horizontal="center" vertical="center" wrapText="1"/>
      <protection hidden="1"/>
    </xf>
    <xf numFmtId="0" fontId="20" fillId="0" borderId="0" xfId="1" applyFont="1" applyAlignment="1">
      <alignment horizontal="center" vertical="center"/>
    </xf>
    <xf numFmtId="164" fontId="1" fillId="0" borderId="16" xfId="1" applyNumberFormat="1" applyBorder="1" applyAlignment="1">
      <alignment horizontal="left"/>
    </xf>
    <xf numFmtId="164" fontId="1" fillId="0" borderId="16" xfId="1" applyNumberFormat="1" applyBorder="1" applyAlignment="1">
      <alignment horizontal="left" vertical="center"/>
    </xf>
    <xf numFmtId="0" fontId="1" fillId="0" borderId="2" xfId="1" applyBorder="1" applyAlignment="1">
      <alignment horizontal="center" vertical="center"/>
    </xf>
    <xf numFmtId="164" fontId="1" fillId="0" borderId="16" xfId="1" applyNumberFormat="1" applyBorder="1" applyAlignment="1">
      <alignment horizontal="center" vertical="center"/>
    </xf>
    <xf numFmtId="164" fontId="1" fillId="0" borderId="1" xfId="1" applyNumberFormat="1" applyBorder="1" applyAlignment="1">
      <alignment horizontal="center" vertical="center"/>
    </xf>
    <xf numFmtId="164" fontId="1" fillId="0" borderId="1" xfId="1" applyNumberFormat="1" applyBorder="1" applyAlignment="1">
      <alignment horizontal="center"/>
    </xf>
    <xf numFmtId="164" fontId="1" fillId="0" borderId="16" xfId="1" applyNumberFormat="1" applyBorder="1" applyAlignment="1">
      <alignment horizontal="center"/>
    </xf>
    <xf numFmtId="0" fontId="45" fillId="0" borderId="0" xfId="0" applyFont="1"/>
    <xf numFmtId="0" fontId="45" fillId="0" borderId="31" xfId="0" applyFont="1" applyBorder="1"/>
    <xf numFmtId="0" fontId="45" fillId="0" borderId="32" xfId="0" applyFont="1" applyBorder="1"/>
    <xf numFmtId="0" fontId="47" fillId="0" borderId="32" xfId="0" applyFont="1" applyBorder="1" applyAlignment="1">
      <alignment horizontal="center" vertical="center"/>
    </xf>
    <xf numFmtId="0" fontId="45" fillId="0" borderId="33" xfId="0" applyFont="1" applyBorder="1"/>
    <xf numFmtId="0" fontId="45" fillId="0" borderId="34" xfId="0" applyFont="1" applyBorder="1"/>
    <xf numFmtId="0" fontId="47" fillId="0" borderId="0" xfId="0" applyFont="1" applyAlignment="1">
      <alignment horizontal="center" vertical="center"/>
    </xf>
    <xf numFmtId="0" fontId="45" fillId="0" borderId="35" xfId="0" applyFont="1" applyBorder="1"/>
    <xf numFmtId="0" fontId="50" fillId="0" borderId="0" xfId="0" applyFont="1"/>
    <xf numFmtId="0" fontId="45" fillId="12" borderId="22" xfId="0" applyFont="1" applyFill="1" applyBorder="1"/>
    <xf numFmtId="0" fontId="45" fillId="12" borderId="23" xfId="0" applyFont="1" applyFill="1" applyBorder="1"/>
    <xf numFmtId="0" fontId="45" fillId="13" borderId="24" xfId="0" applyFont="1" applyFill="1" applyBorder="1"/>
    <xf numFmtId="0" fontId="45" fillId="13" borderId="25" xfId="0" applyFont="1" applyFill="1" applyBorder="1"/>
    <xf numFmtId="0" fontId="45" fillId="14" borderId="26" xfId="0" applyFont="1" applyFill="1" applyBorder="1"/>
    <xf numFmtId="0" fontId="45" fillId="14" borderId="27" xfId="0" applyFont="1" applyFill="1" applyBorder="1"/>
    <xf numFmtId="0" fontId="49" fillId="0" borderId="0" xfId="0" applyFont="1" applyAlignment="1">
      <alignment horizontal="center" vertical="center"/>
    </xf>
    <xf numFmtId="0" fontId="45" fillId="0" borderId="36" xfId="0" applyFont="1" applyBorder="1"/>
    <xf numFmtId="0" fontId="45" fillId="0" borderId="37" xfId="0" applyFont="1" applyBorder="1"/>
    <xf numFmtId="0" fontId="45" fillId="0" borderId="38" xfId="0" applyFont="1" applyBorder="1"/>
    <xf numFmtId="0" fontId="45" fillId="0" borderId="28" xfId="0" applyFont="1" applyBorder="1"/>
    <xf numFmtId="0" fontId="49" fillId="0" borderId="0" xfId="0" applyFont="1" applyAlignment="1">
      <alignment vertical="center"/>
    </xf>
    <xf numFmtId="0" fontId="50" fillId="0" borderId="0" xfId="0" applyFont="1" applyAlignment="1">
      <alignment vertical="top"/>
    </xf>
    <xf numFmtId="0" fontId="45" fillId="12" borderId="19" xfId="0" applyFont="1" applyFill="1" applyBorder="1" applyAlignment="1">
      <alignment vertical="top"/>
    </xf>
    <xf numFmtId="0" fontId="45" fillId="13" borderId="19" xfId="0" applyFont="1" applyFill="1" applyBorder="1" applyAlignment="1">
      <alignment vertical="top"/>
    </xf>
    <xf numFmtId="0" fontId="45" fillId="14" borderId="19" xfId="0" applyFont="1" applyFill="1" applyBorder="1" applyAlignment="1">
      <alignment vertical="top"/>
    </xf>
    <xf numFmtId="49" fontId="38" fillId="14" borderId="19" xfId="0" applyNumberFormat="1" applyFont="1" applyFill="1" applyBorder="1" applyAlignment="1">
      <alignment horizontal="center" vertical="top" wrapText="1"/>
    </xf>
    <xf numFmtId="49" fontId="38" fillId="13" borderId="19" xfId="0" applyNumberFormat="1" applyFont="1" applyFill="1" applyBorder="1" applyAlignment="1">
      <alignment horizontal="center" vertical="top"/>
    </xf>
    <xf numFmtId="49" fontId="38" fillId="13" borderId="19" xfId="0" applyNumberFormat="1" applyFont="1" applyFill="1" applyBorder="1" applyAlignment="1">
      <alignment horizontal="center" vertical="top" wrapText="1"/>
    </xf>
    <xf numFmtId="49" fontId="38" fillId="12" borderId="19" xfId="0" applyNumberFormat="1" applyFont="1" applyFill="1" applyBorder="1" applyAlignment="1">
      <alignment horizontal="center" vertical="top" wrapText="1"/>
    </xf>
    <xf numFmtId="49" fontId="38" fillId="12" borderId="19" xfId="0" applyNumberFormat="1" applyFont="1" applyFill="1" applyBorder="1" applyAlignment="1">
      <alignment horizontal="center" vertical="top"/>
    </xf>
    <xf numFmtId="49" fontId="38" fillId="14" borderId="19" xfId="0" applyNumberFormat="1" applyFont="1" applyFill="1" applyBorder="1" applyAlignment="1">
      <alignment horizontal="center" vertical="top"/>
    </xf>
    <xf numFmtId="0" fontId="45" fillId="13" borderId="29" xfId="0" applyFont="1" applyFill="1" applyBorder="1" applyAlignment="1">
      <alignment vertical="top"/>
    </xf>
    <xf numFmtId="0" fontId="45" fillId="12" borderId="30" xfId="0" applyFont="1" applyFill="1" applyBorder="1" applyAlignment="1">
      <alignment vertical="top"/>
    </xf>
    <xf numFmtId="0" fontId="45" fillId="12" borderId="28" xfId="0" applyFont="1" applyFill="1" applyBorder="1" applyAlignment="1">
      <alignment vertical="top"/>
    </xf>
    <xf numFmtId="0" fontId="45" fillId="13" borderId="30" xfId="0" applyFont="1" applyFill="1" applyBorder="1" applyAlignment="1">
      <alignment vertical="top"/>
    </xf>
    <xf numFmtId="0" fontId="45" fillId="12" borderId="29" xfId="0" applyFont="1" applyFill="1" applyBorder="1" applyAlignment="1">
      <alignment vertical="top"/>
    </xf>
    <xf numFmtId="49" fontId="38" fillId="12" borderId="30" xfId="0" applyNumberFormat="1" applyFont="1" applyFill="1" applyBorder="1" applyAlignment="1">
      <alignment horizontal="center" vertical="top"/>
    </xf>
    <xf numFmtId="49" fontId="38" fillId="13" borderId="30" xfId="0" applyNumberFormat="1" applyFont="1" applyFill="1" applyBorder="1" applyAlignment="1">
      <alignment horizontal="center" vertical="top"/>
    </xf>
    <xf numFmtId="49" fontId="38" fillId="12" borderId="29" xfId="0" applyNumberFormat="1" applyFont="1" applyFill="1" applyBorder="1" applyAlignment="1">
      <alignment horizontal="center" vertical="top" wrapText="1"/>
    </xf>
    <xf numFmtId="49" fontId="38" fillId="13" borderId="29" xfId="0" applyNumberFormat="1" applyFont="1" applyFill="1" applyBorder="1" applyAlignment="1">
      <alignment horizontal="center" vertical="top"/>
    </xf>
    <xf numFmtId="49" fontId="38" fillId="12" borderId="28" xfId="0" applyNumberFormat="1" applyFont="1" applyFill="1" applyBorder="1" applyAlignment="1">
      <alignment horizontal="center" vertical="top"/>
    </xf>
    <xf numFmtId="49" fontId="38" fillId="12" borderId="29" xfId="0" applyNumberFormat="1" applyFont="1" applyFill="1" applyBorder="1" applyAlignment="1">
      <alignment horizontal="center" vertical="top"/>
    </xf>
    <xf numFmtId="0" fontId="9" fillId="3"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41" fillId="2" borderId="1" xfId="1" applyFont="1" applyFill="1" applyBorder="1" applyAlignment="1">
      <alignment horizontal="center" vertical="center" wrapText="1"/>
    </xf>
    <xf numFmtId="0" fontId="1" fillId="18" borderId="2" xfId="1" applyFill="1" applyBorder="1" applyAlignment="1">
      <alignment horizontal="center" vertical="center" wrapText="1"/>
    </xf>
    <xf numFmtId="0" fontId="1" fillId="18" borderId="1" xfId="1" applyFill="1" applyBorder="1" applyAlignment="1">
      <alignment horizontal="center" vertical="center" wrapText="1"/>
    </xf>
    <xf numFmtId="0" fontId="1" fillId="6" borderId="1" xfId="1" applyFill="1" applyBorder="1" applyAlignment="1">
      <alignment horizontal="center" vertical="center" wrapText="1"/>
    </xf>
    <xf numFmtId="0" fontId="1" fillId="0" borderId="1" xfId="1" applyBorder="1" applyAlignment="1" applyProtection="1">
      <alignment horizontal="center" vertical="center" wrapText="1"/>
      <protection locked="0"/>
    </xf>
    <xf numFmtId="0" fontId="1" fillId="0" borderId="6" xfId="1" applyBorder="1" applyAlignment="1" applyProtection="1">
      <alignment horizontal="center" vertical="center" wrapText="1"/>
      <protection locked="0"/>
    </xf>
    <xf numFmtId="0" fontId="1" fillId="0" borderId="14" xfId="1" applyBorder="1" applyAlignment="1" applyProtection="1">
      <alignment horizontal="center" vertical="center" wrapText="1"/>
      <protection locked="0"/>
    </xf>
    <xf numFmtId="0" fontId="1" fillId="0" borderId="7" xfId="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 fillId="11" borderId="3" xfId="0" applyFont="1" applyFill="1" applyBorder="1" applyAlignment="1" applyProtection="1">
      <alignment horizontal="center" vertical="center" wrapText="1"/>
      <protection locked="0"/>
    </xf>
    <xf numFmtId="0" fontId="1" fillId="20" borderId="1" xfId="1" applyFill="1" applyBorder="1" applyAlignment="1">
      <alignment horizontal="center" vertical="center" wrapText="1"/>
    </xf>
    <xf numFmtId="0" fontId="53" fillId="0" borderId="0" xfId="0" applyFont="1"/>
    <xf numFmtId="0" fontId="52" fillId="0" borderId="1" xfId="0" applyFont="1" applyBorder="1"/>
    <xf numFmtId="0" fontId="52" fillId="0" borderId="1" xfId="0" applyFont="1" applyBorder="1" applyAlignment="1">
      <alignment horizontal="center"/>
    </xf>
    <xf numFmtId="0" fontId="53" fillId="0" borderId="1" xfId="0" applyFont="1" applyBorder="1"/>
    <xf numFmtId="0" fontId="53" fillId="0" borderId="1" xfId="0" applyFont="1" applyBorder="1" applyAlignment="1">
      <alignment horizontal="center"/>
    </xf>
    <xf numFmtId="9" fontId="53" fillId="0" borderId="1" xfId="4" applyFont="1" applyBorder="1" applyAlignment="1" applyProtection="1">
      <alignment horizontal="center"/>
    </xf>
    <xf numFmtId="0" fontId="54" fillId="0" borderId="0" xfId="0" applyFont="1"/>
    <xf numFmtId="9" fontId="53" fillId="0" borderId="1" xfId="0" applyNumberFormat="1" applyFont="1" applyBorder="1" applyAlignment="1">
      <alignment horizontal="center"/>
    </xf>
    <xf numFmtId="0" fontId="52" fillId="0" borderId="0" xfId="0" applyFont="1" applyAlignment="1">
      <alignment horizontal="center"/>
    </xf>
    <xf numFmtId="0" fontId="2" fillId="7" borderId="15" xfId="1" applyFont="1" applyFill="1" applyBorder="1" applyAlignment="1">
      <alignment horizontal="center" vertical="center"/>
    </xf>
    <xf numFmtId="0" fontId="2" fillId="7" borderId="3" xfId="1" applyFont="1" applyFill="1" applyBorder="1" applyAlignment="1">
      <alignment horizontal="center" vertical="center"/>
    </xf>
    <xf numFmtId="0" fontId="2" fillId="3" borderId="3"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7" borderId="15" xfId="1" applyFont="1" applyFill="1" applyBorder="1" applyAlignment="1">
      <alignment horizontal="center" vertical="center" wrapText="1"/>
    </xf>
    <xf numFmtId="0" fontId="2" fillId="7" borderId="3" xfId="1" applyFont="1" applyFill="1" applyBorder="1" applyAlignment="1">
      <alignment horizontal="center" vertical="center" wrapText="1"/>
    </xf>
    <xf numFmtId="0" fontId="1" fillId="4" borderId="8" xfId="1" applyFill="1" applyBorder="1" applyAlignment="1">
      <alignment horizontal="center"/>
    </xf>
    <xf numFmtId="0" fontId="1" fillId="4" borderId="10" xfId="1" applyFill="1" applyBorder="1" applyAlignment="1">
      <alignment horizontal="center"/>
    </xf>
    <xf numFmtId="0" fontId="1" fillId="4" borderId="11" xfId="1" applyFill="1" applyBorder="1" applyAlignment="1">
      <alignment horizontal="center"/>
    </xf>
    <xf numFmtId="0" fontId="19" fillId="0" borderId="4" xfId="0" applyFont="1" applyBorder="1" applyAlignment="1" applyProtection="1">
      <alignment horizontal="left" vertical="center" wrapText="1"/>
      <protection hidden="1"/>
    </xf>
    <xf numFmtId="0" fontId="19" fillId="0" borderId="6" xfId="0" applyFont="1" applyBorder="1" applyAlignment="1" applyProtection="1">
      <alignment horizontal="left" vertical="center" wrapText="1"/>
      <protection hidden="1"/>
    </xf>
    <xf numFmtId="0" fontId="3" fillId="7" borderId="1" xfId="1" applyFont="1" applyFill="1" applyBorder="1" applyAlignment="1">
      <alignment horizontal="center" vertical="center" wrapText="1"/>
    </xf>
    <xf numFmtId="0" fontId="3" fillId="7" borderId="5" xfId="1" applyFont="1" applyFill="1" applyBorder="1" applyAlignment="1">
      <alignment horizontal="center" vertical="center"/>
    </xf>
    <xf numFmtId="0" fontId="3" fillId="7" borderId="6" xfId="1" applyFont="1" applyFill="1" applyBorder="1" applyAlignment="1">
      <alignment horizontal="center" vertical="center"/>
    </xf>
    <xf numFmtId="0" fontId="18" fillId="2" borderId="1" xfId="1" applyFont="1" applyFill="1" applyBorder="1" applyAlignment="1">
      <alignment horizontal="center" vertical="center" wrapText="1"/>
    </xf>
    <xf numFmtId="0" fontId="1" fillId="7" borderId="17" xfId="1" applyFill="1" applyBorder="1" applyAlignment="1">
      <alignment horizontal="center" vertical="center"/>
    </xf>
    <xf numFmtId="0" fontId="1" fillId="7" borderId="16" xfId="1" applyFill="1" applyBorder="1" applyAlignment="1">
      <alignment horizontal="center" vertical="center"/>
    </xf>
    <xf numFmtId="0" fontId="2" fillId="7" borderId="7" xfId="1" applyFont="1" applyFill="1" applyBorder="1" applyAlignment="1">
      <alignment horizontal="center" vertical="center" wrapText="1"/>
    </xf>
    <xf numFmtId="0" fontId="2" fillId="7" borderId="14"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7" borderId="11" xfId="1" applyFont="1" applyFill="1" applyBorder="1" applyAlignment="1">
      <alignment horizontal="center" vertical="center" wrapText="1"/>
    </xf>
    <xf numFmtId="0" fontId="2" fillId="7"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3" fillId="7" borderId="1"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3" fillId="10" borderId="4" xfId="1" applyFont="1" applyFill="1" applyBorder="1" applyAlignment="1">
      <alignment horizontal="center" vertical="center"/>
    </xf>
    <xf numFmtId="0" fontId="3" fillId="10" borderId="5" xfId="1" applyFont="1" applyFill="1" applyBorder="1" applyAlignment="1">
      <alignment horizontal="center" vertical="center"/>
    </xf>
    <xf numFmtId="0" fontId="3" fillId="10" borderId="6" xfId="1" applyFont="1" applyFill="1" applyBorder="1" applyAlignment="1">
      <alignment horizontal="center" vertical="center"/>
    </xf>
    <xf numFmtId="0" fontId="13" fillId="3" borderId="4"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38" fillId="2" borderId="4" xfId="1" applyFont="1" applyFill="1" applyBorder="1" applyAlignment="1">
      <alignment horizontal="center" vertical="center" wrapText="1"/>
    </xf>
    <xf numFmtId="0" fontId="38" fillId="2" borderId="5" xfId="1" applyFont="1" applyFill="1" applyBorder="1" applyAlignment="1">
      <alignment horizontal="center" vertical="center" wrapText="1"/>
    </xf>
    <xf numFmtId="0" fontId="38" fillId="2" borderId="6" xfId="1" applyFont="1" applyFill="1" applyBorder="1" applyAlignment="1">
      <alignment horizontal="center" vertical="center" wrapText="1"/>
    </xf>
    <xf numFmtId="0" fontId="13" fillId="7" borderId="2" xfId="1" applyFont="1" applyFill="1" applyBorder="1" applyAlignment="1">
      <alignment horizontal="center" vertical="center" wrapText="1"/>
    </xf>
    <xf numFmtId="0" fontId="13" fillId="7" borderId="3" xfId="1" applyFont="1" applyFill="1" applyBorder="1" applyAlignment="1">
      <alignment horizontal="center" vertical="center" wrapText="1"/>
    </xf>
    <xf numFmtId="0" fontId="13" fillId="7" borderId="13" xfId="1" applyFont="1" applyFill="1" applyBorder="1" applyAlignment="1">
      <alignment horizontal="center" vertical="center" wrapText="1"/>
    </xf>
    <xf numFmtId="0" fontId="13" fillId="7" borderId="14" xfId="1" applyFont="1" applyFill="1" applyBorder="1" applyAlignment="1">
      <alignment horizontal="center" vertical="center" wrapText="1"/>
    </xf>
    <xf numFmtId="0" fontId="17" fillId="4" borderId="1" xfId="1" applyFont="1" applyFill="1" applyBorder="1" applyAlignment="1">
      <alignment horizontal="center" vertical="center"/>
    </xf>
    <xf numFmtId="0" fontId="13" fillId="7" borderId="20" xfId="1" applyFont="1" applyFill="1" applyBorder="1" applyAlignment="1">
      <alignment horizontal="center" vertical="center"/>
    </xf>
    <xf numFmtId="0" fontId="13" fillId="7" borderId="21" xfId="1" applyFont="1" applyFill="1" applyBorder="1" applyAlignment="1">
      <alignment horizontal="center" vertical="center"/>
    </xf>
    <xf numFmtId="0" fontId="13" fillId="7" borderId="10" xfId="1" applyFont="1" applyFill="1" applyBorder="1" applyAlignment="1">
      <alignment horizontal="center" vertical="center" wrapText="1"/>
    </xf>
    <xf numFmtId="0" fontId="13" fillId="7" borderId="11" xfId="1" applyFont="1" applyFill="1" applyBorder="1" applyAlignment="1">
      <alignment horizontal="center" vertical="center" wrapText="1"/>
    </xf>
    <xf numFmtId="0" fontId="13" fillId="7" borderId="15" xfId="1" applyFont="1" applyFill="1" applyBorder="1" applyAlignment="1">
      <alignment horizontal="center" vertical="center" wrapText="1"/>
    </xf>
    <xf numFmtId="0" fontId="13" fillId="7" borderId="15" xfId="1" applyFont="1" applyFill="1" applyBorder="1" applyAlignment="1">
      <alignment horizontal="center" vertical="center"/>
    </xf>
    <xf numFmtId="0" fontId="13" fillId="7" borderId="3" xfId="1" applyFont="1" applyFill="1" applyBorder="1" applyAlignment="1">
      <alignment horizontal="center" vertical="center"/>
    </xf>
    <xf numFmtId="0" fontId="32" fillId="4" borderId="0" xfId="1" applyFont="1" applyFill="1" applyAlignment="1">
      <alignment horizontal="center" vertical="center"/>
    </xf>
    <xf numFmtId="0" fontId="32" fillId="4" borderId="7" xfId="1" applyFont="1" applyFill="1" applyBorder="1" applyAlignment="1">
      <alignment horizontal="center" vertical="center"/>
    </xf>
    <xf numFmtId="0" fontId="33" fillId="4" borderId="0" xfId="1" applyFont="1" applyFill="1" applyAlignment="1">
      <alignment horizontal="center" vertical="center"/>
    </xf>
    <xf numFmtId="0" fontId="33" fillId="4" borderId="7"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5" xfId="1" applyFont="1" applyFill="1" applyBorder="1" applyAlignment="1">
      <alignment horizontal="center" vertical="center"/>
    </xf>
    <xf numFmtId="0" fontId="13" fillId="4" borderId="6" xfId="1" applyFont="1" applyFill="1" applyBorder="1" applyAlignment="1">
      <alignment horizontal="center" vertical="center"/>
    </xf>
    <xf numFmtId="0" fontId="12" fillId="4" borderId="4" xfId="1" applyFont="1" applyFill="1" applyBorder="1" applyAlignment="1">
      <alignment horizontal="center" vertical="top" wrapText="1"/>
    </xf>
    <xf numFmtId="0" fontId="12" fillId="4" borderId="5" xfId="1" applyFont="1" applyFill="1" applyBorder="1" applyAlignment="1">
      <alignment horizontal="center" vertical="top" wrapText="1"/>
    </xf>
    <xf numFmtId="0" fontId="12" fillId="4" borderId="6" xfId="1" applyFont="1" applyFill="1" applyBorder="1" applyAlignment="1">
      <alignment horizontal="center" vertical="top" wrapText="1"/>
    </xf>
    <xf numFmtId="0" fontId="1" fillId="0" borderId="39" xfId="1" applyBorder="1" applyAlignment="1">
      <alignment horizontal="left" vertical="center" wrapText="1"/>
    </xf>
    <xf numFmtId="0" fontId="1" fillId="0" borderId="5" xfId="1" applyBorder="1" applyAlignment="1">
      <alignment horizontal="left" vertical="center"/>
    </xf>
    <xf numFmtId="0" fontId="1" fillId="0" borderId="6" xfId="1" applyBorder="1" applyAlignment="1">
      <alignment horizontal="left"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xf>
    <xf numFmtId="0" fontId="1" fillId="0" borderId="8" xfId="1" applyBorder="1" applyAlignment="1">
      <alignment horizontal="center" vertical="center" wrapText="1"/>
    </xf>
    <xf numFmtId="0" fontId="1" fillId="0" borderId="13" xfId="1" applyBorder="1" applyAlignment="1">
      <alignment horizontal="center" vertical="center" wrapText="1"/>
    </xf>
    <xf numFmtId="0" fontId="1" fillId="0" borderId="11" xfId="1" applyBorder="1" applyAlignment="1">
      <alignment horizontal="center" vertical="center" wrapText="1"/>
    </xf>
    <xf numFmtId="0" fontId="1" fillId="0" borderId="14" xfId="1" applyBorder="1" applyAlignment="1">
      <alignment horizontal="center" vertical="center" wrapText="1"/>
    </xf>
    <xf numFmtId="0" fontId="1" fillId="0" borderId="1" xfId="1" applyBorder="1" applyAlignment="1">
      <alignment horizontal="center" vertical="center"/>
    </xf>
    <xf numFmtId="164" fontId="1" fillId="0" borderId="41" xfId="1" applyNumberFormat="1" applyBorder="1" applyAlignment="1">
      <alignment horizontal="center"/>
    </xf>
    <xf numFmtId="164" fontId="1" fillId="0" borderId="42" xfId="1" applyNumberFormat="1" applyBorder="1" applyAlignment="1">
      <alignment horizontal="center"/>
    </xf>
    <xf numFmtId="0" fontId="20" fillId="0" borderId="4" xfId="1" applyFont="1" applyBorder="1" applyAlignment="1">
      <alignment horizontal="center"/>
    </xf>
    <xf numFmtId="0" fontId="20" fillId="0" borderId="5" xfId="1" applyFont="1" applyBorder="1" applyAlignment="1">
      <alignment horizontal="center"/>
    </xf>
    <xf numFmtId="0" fontId="20" fillId="0" borderId="6" xfId="1" applyFont="1" applyBorder="1" applyAlignment="1">
      <alignment horizontal="center"/>
    </xf>
    <xf numFmtId="0" fontId="1" fillId="0" borderId="1" xfId="1" applyBorder="1" applyAlignment="1">
      <alignment horizontal="left"/>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horizontal="center" vertical="center"/>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0" fillId="13" borderId="2" xfId="0" applyFill="1" applyBorder="1" applyAlignment="1">
      <alignment horizontal="center" vertical="center"/>
    </xf>
    <xf numFmtId="0" fontId="0" fillId="13" borderId="3" xfId="0" applyFill="1" applyBorder="1" applyAlignment="1">
      <alignment horizontal="center" vertical="center"/>
    </xf>
    <xf numFmtId="0" fontId="25" fillId="0" borderId="0" xfId="0" applyFont="1" applyAlignment="1">
      <alignment horizontal="center"/>
    </xf>
    <xf numFmtId="0" fontId="0" fillId="0" borderId="9" xfId="0" applyBorder="1" applyAlignment="1">
      <alignment horizontal="center" vertical="center"/>
    </xf>
    <xf numFmtId="0" fontId="0" fillId="0" borderId="0" xfId="0" applyAlignment="1">
      <alignment horizontal="center"/>
    </xf>
    <xf numFmtId="0" fontId="49" fillId="0" borderId="0" xfId="0" applyFont="1" applyAlignment="1">
      <alignment horizontal="center" vertical="center"/>
    </xf>
    <xf numFmtId="0" fontId="48" fillId="16" borderId="0" xfId="3" applyFont="1" applyBorder="1" applyAlignment="1">
      <alignment horizontal="center" vertical="center"/>
    </xf>
    <xf numFmtId="0" fontId="48" fillId="15" borderId="0" xfId="2" applyFont="1" applyBorder="1" applyAlignment="1">
      <alignment horizontal="center" vertical="center" textRotation="90"/>
    </xf>
    <xf numFmtId="0" fontId="48" fillId="0" borderId="0" xfId="0" applyFont="1" applyAlignment="1">
      <alignment horizontal="center" vertical="center" wrapText="1"/>
    </xf>
    <xf numFmtId="0" fontId="48" fillId="0" borderId="0" xfId="0" applyFont="1" applyAlignment="1">
      <alignment horizontal="center" vertical="center"/>
    </xf>
    <xf numFmtId="0" fontId="51" fillId="15" borderId="0" xfId="2" applyFont="1" applyBorder="1" applyAlignment="1">
      <alignment horizontal="center" vertical="center" textRotation="90" wrapText="1"/>
    </xf>
    <xf numFmtId="0" fontId="51" fillId="15" borderId="0" xfId="2" applyFont="1" applyBorder="1" applyAlignment="1">
      <alignment horizontal="center" vertical="center" textRotation="90"/>
    </xf>
    <xf numFmtId="0" fontId="46" fillId="0" borderId="1" xfId="0" applyFont="1" applyBorder="1" applyAlignment="1">
      <alignment horizontal="center" vertical="center"/>
    </xf>
    <xf numFmtId="0" fontId="37" fillId="4" borderId="1" xfId="0" applyFont="1" applyFill="1" applyBorder="1" applyAlignment="1" applyProtection="1">
      <alignment horizontal="left" vertical="center" wrapText="1"/>
      <protection hidden="1"/>
    </xf>
    <xf numFmtId="0" fontId="21" fillId="0" borderId="1" xfId="0" applyFont="1" applyBorder="1" applyAlignment="1" applyProtection="1">
      <alignment horizontal="left"/>
      <protection hidden="1"/>
    </xf>
    <xf numFmtId="0" fontId="43" fillId="0" borderId="10" xfId="0" applyFont="1" applyBorder="1" applyAlignment="1" applyProtection="1">
      <alignment horizontal="center"/>
      <protection hidden="1"/>
    </xf>
    <xf numFmtId="0" fontId="43" fillId="0" borderId="0" xfId="0" applyFont="1" applyAlignment="1" applyProtection="1">
      <alignment horizontal="center"/>
      <protection hidden="1"/>
    </xf>
    <xf numFmtId="0" fontId="43" fillId="0" borderId="7" xfId="0" applyFont="1" applyBorder="1" applyAlignment="1" applyProtection="1">
      <alignment horizontal="center"/>
      <protection hidden="1"/>
    </xf>
    <xf numFmtId="0" fontId="19" fillId="0" borderId="8" xfId="0" applyFont="1" applyBorder="1" applyAlignment="1" applyProtection="1">
      <alignment horizontal="center"/>
      <protection hidden="1"/>
    </xf>
    <xf numFmtId="0" fontId="19" fillId="0" borderId="9" xfId="0" applyFont="1" applyBorder="1" applyAlignment="1" applyProtection="1">
      <alignment horizontal="center"/>
      <protection hidden="1"/>
    </xf>
    <xf numFmtId="0" fontId="19" fillId="0" borderId="13" xfId="0" applyFont="1" applyBorder="1" applyAlignment="1" applyProtection="1">
      <alignment horizontal="center"/>
      <protection hidden="1"/>
    </xf>
    <xf numFmtId="0" fontId="40" fillId="0" borderId="10" xfId="0" applyFont="1" applyBorder="1" applyAlignment="1" applyProtection="1">
      <alignment horizontal="center"/>
      <protection hidden="1"/>
    </xf>
    <xf numFmtId="0" fontId="40" fillId="0" borderId="0" xfId="0" applyFont="1" applyAlignment="1" applyProtection="1">
      <alignment horizontal="center"/>
      <protection hidden="1"/>
    </xf>
    <xf numFmtId="0" fontId="40" fillId="0" borderId="7" xfId="0" applyFont="1" applyBorder="1" applyAlignment="1" applyProtection="1">
      <alignment horizontal="center"/>
      <protection hidden="1"/>
    </xf>
    <xf numFmtId="0" fontId="39" fillId="10" borderId="1" xfId="0" applyFont="1" applyFill="1" applyBorder="1" applyAlignment="1" applyProtection="1">
      <alignment horizontal="center" vertical="center"/>
      <protection hidden="1"/>
    </xf>
    <xf numFmtId="0" fontId="44" fillId="9" borderId="1" xfId="0" applyFont="1" applyFill="1" applyBorder="1" applyAlignment="1" applyProtection="1">
      <alignment horizontal="center" vertical="center" wrapText="1"/>
      <protection hidden="1"/>
    </xf>
    <xf numFmtId="0" fontId="39" fillId="8" borderId="1" xfId="0" applyFont="1" applyFill="1" applyBorder="1" applyAlignment="1" applyProtection="1">
      <alignment horizontal="center" vertical="center"/>
      <protection hidden="1"/>
    </xf>
    <xf numFmtId="0" fontId="39" fillId="9" borderId="1" xfId="0" applyFont="1" applyFill="1" applyBorder="1" applyAlignment="1" applyProtection="1">
      <alignment horizontal="center" vertical="center"/>
      <protection hidden="1"/>
    </xf>
    <xf numFmtId="0" fontId="19" fillId="0" borderId="1" xfId="0" applyFont="1" applyBorder="1" applyAlignment="1" applyProtection="1">
      <alignment horizontal="center"/>
      <protection hidden="1"/>
    </xf>
    <xf numFmtId="0" fontId="19" fillId="0" borderId="2" xfId="0" applyFont="1" applyBorder="1" applyAlignment="1" applyProtection="1">
      <alignment horizontal="center"/>
      <protection hidden="1"/>
    </xf>
    <xf numFmtId="0" fontId="11" fillId="0" borderId="8" xfId="0" applyFont="1" applyBorder="1" applyAlignment="1" applyProtection="1">
      <alignment horizontal="center"/>
      <protection hidden="1"/>
    </xf>
    <xf numFmtId="0" fontId="11" fillId="0" borderId="9"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22" fillId="0" borderId="11" xfId="0" applyFont="1" applyBorder="1" applyAlignment="1" applyProtection="1">
      <alignment horizontal="center"/>
      <protection hidden="1"/>
    </xf>
    <xf numFmtId="0" fontId="22" fillId="0" borderId="12" xfId="0" applyFont="1" applyBorder="1" applyAlignment="1" applyProtection="1">
      <alignment horizontal="center"/>
      <protection hidden="1"/>
    </xf>
    <xf numFmtId="0" fontId="22" fillId="0" borderId="14" xfId="0" applyFont="1" applyBorder="1" applyAlignment="1" applyProtection="1">
      <alignment horizontal="center"/>
      <protection hidden="1"/>
    </xf>
    <xf numFmtId="0" fontId="22" fillId="0" borderId="4"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9" fillId="0" borderId="5" xfId="0" applyFont="1" applyBorder="1" applyAlignment="1" applyProtection="1">
      <alignment horizontal="center" vertical="center"/>
      <protection hidden="1"/>
    </xf>
    <xf numFmtId="0" fontId="19" fillId="0" borderId="6" xfId="0" applyFont="1" applyBorder="1" applyAlignment="1" applyProtection="1">
      <alignment horizontal="center" vertical="center"/>
      <protection hidden="1"/>
    </xf>
    <xf numFmtId="0" fontId="20" fillId="0" borderId="0" xfId="1" applyFont="1" applyAlignment="1">
      <alignment horizontal="center" vertical="center"/>
    </xf>
    <xf numFmtId="0" fontId="1" fillId="0" borderId="2" xfId="1" applyBorder="1" applyAlignment="1">
      <alignment horizontal="center" vertical="center"/>
    </xf>
    <xf numFmtId="164" fontId="1" fillId="0" borderId="41" xfId="1" applyNumberFormat="1" applyBorder="1" applyAlignment="1">
      <alignment horizontal="center" vertical="center"/>
    </xf>
    <xf numFmtId="164" fontId="1" fillId="0" borderId="42" xfId="1" applyNumberFormat="1" applyBorder="1" applyAlignment="1">
      <alignment horizontal="center" vertical="center"/>
    </xf>
    <xf numFmtId="0" fontId="0" fillId="0" borderId="4" xfId="0" applyBorder="1" applyAlignment="1" applyProtection="1">
      <alignment horizontal="left" vertical="center" wrapText="1"/>
      <protection hidden="1"/>
    </xf>
    <xf numFmtId="0" fontId="0" fillId="0" borderId="5"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20" fillId="0" borderId="2" xfId="1" applyFont="1" applyBorder="1" applyAlignment="1">
      <alignment vertical="center"/>
    </xf>
    <xf numFmtId="0" fontId="20" fillId="0" borderId="3" xfId="1" applyFont="1" applyBorder="1" applyAlignment="1">
      <alignment vertical="center"/>
    </xf>
    <xf numFmtId="0" fontId="0" fillId="0" borderId="4" xfId="0" applyBorder="1" applyAlignment="1" applyProtection="1">
      <alignment horizontal="left" vertical="center"/>
      <protection hidden="1"/>
    </xf>
    <xf numFmtId="0" fontId="1" fillId="0" borderId="1" xfId="1" applyBorder="1" applyAlignment="1">
      <alignment horizontal="left" vertical="center"/>
    </xf>
    <xf numFmtId="0" fontId="1" fillId="0" borderId="40" xfId="1" applyBorder="1" applyAlignment="1">
      <alignment horizontal="left" vertical="center" wrapText="1"/>
    </xf>
    <xf numFmtId="0" fontId="1" fillId="0" borderId="9" xfId="1" applyBorder="1" applyAlignment="1">
      <alignment horizontal="left" vertical="center"/>
    </xf>
    <xf numFmtId="0" fontId="1" fillId="0" borderId="13" xfId="1" applyBorder="1" applyAlignment="1">
      <alignment horizontal="left" vertical="center"/>
    </xf>
    <xf numFmtId="0" fontId="47" fillId="0" borderId="1" xfId="0" applyFont="1" applyBorder="1" applyAlignment="1">
      <alignment horizontal="center" vertical="center"/>
    </xf>
    <xf numFmtId="0" fontId="49" fillId="7" borderId="1" xfId="0" applyFont="1" applyFill="1" applyBorder="1" applyAlignment="1">
      <alignment horizontal="center"/>
    </xf>
    <xf numFmtId="0" fontId="49" fillId="19" borderId="1" xfId="0" applyFont="1" applyFill="1" applyBorder="1" applyAlignment="1">
      <alignment horizontal="center"/>
    </xf>
    <xf numFmtId="0" fontId="52" fillId="7" borderId="1" xfId="0" applyFont="1" applyFill="1" applyBorder="1" applyAlignment="1">
      <alignment horizontal="center"/>
    </xf>
    <xf numFmtId="0" fontId="49" fillId="3" borderId="1" xfId="0" applyFont="1" applyFill="1" applyBorder="1" applyAlignment="1">
      <alignment horizontal="center"/>
    </xf>
    <xf numFmtId="0" fontId="1" fillId="4" borderId="1" xfId="1" applyFill="1" applyBorder="1" applyAlignment="1"/>
  </cellXfs>
  <cellStyles count="7">
    <cellStyle name="60% - Énfasis3" xfId="2" builtinId="40"/>
    <cellStyle name="60% - Énfasis5" xfId="3" builtinId="48"/>
    <cellStyle name="Normal" xfId="0" builtinId="0"/>
    <cellStyle name="Normal 2" xfId="1" xr:uid="{00000000-0005-0000-0000-000002000000}"/>
    <cellStyle name="Normal 2 2" xfId="5" xr:uid="{503467E6-0204-41AA-8263-C62D7021B891}"/>
    <cellStyle name="Normal 3" xfId="6" xr:uid="{5DD63157-8711-472F-AA94-E2A971C113C2}"/>
    <cellStyle name="Porcentaje" xfId="4" builtinId="5"/>
  </cellStyles>
  <dxfs count="59">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ill>
        <patternFill>
          <bgColor rgb="FFFF0000"/>
        </patternFill>
      </fill>
    </dxf>
    <dxf>
      <font>
        <b/>
        <i val="0"/>
        <color theme="0"/>
      </font>
      <fill>
        <patternFill>
          <bgColor theme="6" tint="-0.499984740745262"/>
        </patternFill>
      </fill>
    </dxf>
    <dxf>
      <font>
        <color rgb="FF00B050"/>
      </font>
    </dxf>
    <dxf>
      <fill>
        <patternFill>
          <bgColor rgb="FFFFC000"/>
        </patternFill>
      </fill>
    </dxf>
    <dxf>
      <fill>
        <patternFill>
          <bgColor rgb="FFFF0000"/>
        </patternFill>
      </fill>
    </dxf>
    <dxf>
      <font>
        <color rgb="FF00B050"/>
      </font>
    </dxf>
    <dxf>
      <font>
        <b/>
        <i val="0"/>
        <color theme="0"/>
      </font>
      <fill>
        <patternFill>
          <bgColor theme="6" tint="-0.499984740745262"/>
        </patternFill>
      </fill>
    </dxf>
    <dxf>
      <fill>
        <patternFill>
          <bgColor rgb="FFFFC000"/>
        </patternFill>
      </fill>
    </dxf>
    <dxf>
      <fill>
        <patternFill>
          <bgColor rgb="FFFF0000"/>
        </patternFill>
      </fill>
    </dxf>
    <dxf>
      <font>
        <color rgb="FF00B050"/>
      </font>
    </dxf>
    <dxf>
      <font>
        <b/>
        <i val="0"/>
        <color theme="0"/>
      </font>
      <fill>
        <patternFill>
          <bgColor theme="6" tint="-0.499984740745262"/>
        </patternFill>
      </fill>
    </dxf>
    <dxf>
      <fill>
        <patternFill>
          <bgColor rgb="FFFFC000"/>
        </patternFill>
      </fill>
    </dxf>
    <dxf>
      <fill>
        <patternFill>
          <bgColor rgb="FFFF0000"/>
        </patternFill>
      </fill>
    </dxf>
    <dxf>
      <font>
        <color rgb="FF00B050"/>
      </font>
    </dxf>
    <dxf>
      <fill>
        <patternFill>
          <bgColor rgb="FFFFC000"/>
        </patternFill>
      </fill>
    </dxf>
    <dxf>
      <fill>
        <patternFill>
          <bgColor rgb="FFFF0000"/>
        </patternFill>
      </fill>
    </dxf>
    <dxf>
      <font>
        <b/>
        <i val="0"/>
        <color theme="0"/>
      </font>
      <fill>
        <patternFill>
          <bgColor theme="6" tint="-0.499984740745262"/>
        </patternFill>
      </fill>
    </dxf>
    <dxf>
      <fill>
        <patternFill>
          <bgColor rgb="FFFF0000"/>
        </patternFill>
      </fill>
    </dxf>
    <dxf>
      <fill>
        <patternFill>
          <bgColor rgb="FFFFC000"/>
        </patternFill>
      </fill>
    </dxf>
    <dxf>
      <fill>
        <patternFill>
          <bgColor rgb="FF00B050"/>
        </patternFill>
      </fill>
    </dxf>
    <dxf>
      <font>
        <color auto="1"/>
      </font>
      <fill>
        <patternFill>
          <bgColor rgb="FF00B050"/>
        </patternFill>
      </fill>
    </dxf>
    <dxf>
      <font>
        <b/>
        <i val="0"/>
        <color theme="0"/>
      </font>
      <fill>
        <patternFill>
          <bgColor theme="6" tint="-0.499984740745262"/>
        </patternFill>
      </fill>
    </dxf>
    <dxf>
      <fill>
        <patternFill>
          <bgColor rgb="FFFF0000"/>
        </patternFill>
      </fill>
    </dxf>
    <dxf>
      <fill>
        <patternFill>
          <bgColor rgb="FFFFC000"/>
        </patternFill>
      </fill>
    </dxf>
    <dxf>
      <fill>
        <patternFill>
          <bgColor rgb="FF00B050"/>
        </patternFill>
      </fill>
    </dxf>
    <dxf>
      <font>
        <color auto="1"/>
      </font>
      <fill>
        <patternFill>
          <bgColor rgb="FF00B050"/>
        </patternFill>
      </fill>
    </dxf>
    <dxf>
      <font>
        <color theme="1"/>
      </font>
      <fill>
        <patternFill>
          <bgColor rgb="FFFFC000"/>
        </patternFill>
      </fill>
    </dxf>
    <dxf>
      <font>
        <color theme="1"/>
      </font>
      <fill>
        <patternFill>
          <bgColor rgb="FF00B050"/>
        </patternFill>
      </fill>
    </dxf>
    <dxf>
      <fill>
        <patternFill>
          <bgColor rgb="FFFF0000"/>
        </patternFill>
      </fill>
    </dxf>
    <dxf>
      <fill>
        <patternFill>
          <bgColor rgb="FFFF0000"/>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ont>
        <b val="0"/>
        <i/>
      </font>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6" tint="0.79998168889431442"/>
        </patternFill>
      </fill>
    </dxf>
    <dxf>
      <font>
        <color rgb="FF00B050"/>
      </font>
    </dxf>
    <dxf>
      <fill>
        <patternFill>
          <bgColor rgb="FFFFC000"/>
        </patternFill>
      </fill>
    </dxf>
    <dxf>
      <fill>
        <patternFill>
          <bgColor rgb="FFFF0000"/>
        </patternFill>
      </fill>
    </dxf>
    <dxf>
      <font>
        <b/>
        <i val="0"/>
        <color theme="0"/>
      </font>
      <fill>
        <patternFill>
          <bgColor theme="6" tint="-0.499984740745262"/>
        </patternFill>
      </fill>
    </dxf>
    <dxf>
      <font>
        <color theme="1"/>
      </font>
      <fill>
        <patternFill>
          <bgColor rgb="FFFFC000"/>
        </patternFill>
      </fill>
    </dxf>
    <dxf>
      <font>
        <color theme="1"/>
      </font>
      <fill>
        <patternFill>
          <bgColor rgb="FF00B05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b/>
        <i val="0"/>
        <color theme="1"/>
      </font>
      <fill>
        <patternFill>
          <bgColor rgb="FFFF0000"/>
        </patternFill>
      </fill>
    </dxf>
  </dxfs>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0</xdr:row>
          <xdr:rowOff>0</xdr:rowOff>
        </xdr:from>
        <xdr:to>
          <xdr:col>1</xdr:col>
          <xdr:colOff>542925</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39689</xdr:colOff>
      <xdr:row>0</xdr:row>
      <xdr:rowOff>79376</xdr:rowOff>
    </xdr:from>
    <xdr:to>
      <xdr:col>1</xdr:col>
      <xdr:colOff>1527970</xdr:colOff>
      <xdr:row>3</xdr:row>
      <xdr:rowOff>306795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3673" y="79376"/>
          <a:ext cx="1488281" cy="1388278"/>
        </a:xfrm>
        <a:prstGeom prst="rect">
          <a:avLst/>
        </a:prstGeom>
      </xdr:spPr>
    </xdr:pic>
    <xdr:clientData/>
  </xdr:twoCellAnchor>
  <xdr:twoCellAnchor editAs="oneCell">
    <xdr:from>
      <xdr:col>22</xdr:col>
      <xdr:colOff>0</xdr:colOff>
      <xdr:row>52</xdr:row>
      <xdr:rowOff>0</xdr:rowOff>
    </xdr:from>
    <xdr:to>
      <xdr:col>27</xdr:col>
      <xdr:colOff>608602</xdr:colOff>
      <xdr:row>88</xdr:row>
      <xdr:rowOff>34184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3647063" y="13204031"/>
          <a:ext cx="9907383" cy="60587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1496786</xdr:colOff>
      <xdr:row>0</xdr:row>
      <xdr:rowOff>190500</xdr:rowOff>
    </xdr:from>
    <xdr:to>
      <xdr:col>1</xdr:col>
      <xdr:colOff>1132794</xdr:colOff>
      <xdr:row>4</xdr:row>
      <xdr:rowOff>331412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496786" y="190500"/>
          <a:ext cx="1143000" cy="1066198"/>
        </a:xfrm>
        <a:prstGeom prst="rect">
          <a:avLst/>
        </a:prstGeom>
      </xdr:spPr>
    </xdr:pic>
    <xdr:clientData/>
  </xdr:twoCellAnchor>
  <xdr:twoCellAnchor editAs="oneCell">
    <xdr:from>
      <xdr:col>15</xdr:col>
      <xdr:colOff>0</xdr:colOff>
      <xdr:row>41</xdr:row>
      <xdr:rowOff>0</xdr:rowOff>
    </xdr:from>
    <xdr:to>
      <xdr:col>20</xdr:col>
      <xdr:colOff>1014094</xdr:colOff>
      <xdr:row>75</xdr:row>
      <xdr:rowOff>157271</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5007618" y="9749646"/>
          <a:ext cx="9955014" cy="65731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0FAJARDO\FRANK\2012\SIGC%20UDENAR\GESTION%20DE%20CALIDAD\Documentos\SGC-PR-03%20Acciones%20preventivas\SGC-FR-06-7-12-15%20Riesg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sheetName val="Análisis"/>
      <sheetName val="Valoración"/>
      <sheetName val="Políticas"/>
      <sheetName val="Plan de Acción"/>
      <sheetName val="MATRICES PL CORPORATIVA"/>
      <sheetName val="Plan de Acción (2)"/>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7C5BA1-68E9-4678-8F73-9FCB4C00E979}" name="RIESGO" displayName="RIESGO" ref="P2:P7" totalsRowShown="0" headerRowDxfId="1">
  <autoFilter ref="P2:P7" xr:uid="{94EF2257-539E-4A5C-B199-B07CEE6E605F}"/>
  <tableColumns count="1">
    <tableColumn id="1" xr3:uid="{84DFDF76-F933-44E3-BB20-7F20581C2E5C}" name="RIESGO"/>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F8FEAA-142A-4D33-839D-5B1E40627A59}" name="OPORTUNIDAD" displayName="OPORTUNIDAD" ref="Q2:Q5" totalsRowShown="0" headerRowDxfId="0">
  <autoFilter ref="Q2:Q5" xr:uid="{E8BB026D-CA4E-4A5E-9DB6-8CFF8B6C1C02}"/>
  <tableColumns count="1">
    <tableColumn id="1" xr3:uid="{CCA1F457-C922-4BC9-A70A-513657603796}" name="OPORTUNIDAD"/>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10F1-ECF0-4077-AD76-34E65B9DEC75}">
  <sheetPr codeName="Hoja2">
    <tabColor rgb="FFFF0000"/>
  </sheetPr>
  <dimension ref="A1:T43"/>
  <sheetViews>
    <sheetView topLeftCell="A4" workbookViewId="0">
      <selection activeCell="J13" sqref="J13"/>
    </sheetView>
  </sheetViews>
  <sheetFormatPr defaultColWidth="11.42578125" defaultRowHeight="12.75"/>
  <cols>
    <col min="1" max="1" width="11.42578125" style="1"/>
    <col min="2" max="2" width="34" style="1" customWidth="1"/>
    <col min="3" max="4" width="30.7109375" style="1" customWidth="1"/>
    <col min="5" max="5" width="22.42578125" style="1" customWidth="1"/>
    <col min="6" max="7" width="37.5703125" style="1" customWidth="1"/>
    <col min="8" max="8" width="21.140625" style="1" customWidth="1"/>
    <col min="9" max="9" width="10.140625" style="1" customWidth="1"/>
    <col min="10" max="10" width="27.85546875" style="1" customWidth="1"/>
    <col min="11" max="11" width="6.5703125" style="1" customWidth="1"/>
    <col min="12" max="12" width="28.5703125" style="1" customWidth="1"/>
    <col min="13" max="13" width="10.28515625" style="1" customWidth="1"/>
    <col min="14" max="14" width="25.7109375" style="1" customWidth="1"/>
    <col min="15" max="15" width="39.42578125" style="1" customWidth="1"/>
    <col min="16" max="16" width="6.5703125" style="1" customWidth="1"/>
    <col min="17" max="17" width="31.28515625" style="1" customWidth="1"/>
    <col min="18" max="18" width="16.28515625" style="1" customWidth="1"/>
    <col min="19" max="19" width="14.85546875" style="1" customWidth="1"/>
    <col min="20" max="20" width="32.85546875" style="1" customWidth="1"/>
    <col min="21" max="16384" width="11.42578125" style="1"/>
  </cols>
  <sheetData>
    <row r="1" spans="1:20" s="7" customFormat="1" ht="14.25">
      <c r="B1" s="209"/>
      <c r="C1" s="10"/>
      <c r="D1" s="10"/>
      <c r="E1" s="10"/>
      <c r="F1" s="10"/>
      <c r="G1" s="10"/>
      <c r="H1" s="10"/>
      <c r="I1" s="10"/>
      <c r="J1" s="10"/>
      <c r="K1" s="10"/>
      <c r="L1" s="10"/>
      <c r="M1" s="10"/>
      <c r="N1" s="10"/>
      <c r="O1" s="10"/>
      <c r="P1" s="10"/>
      <c r="Q1" s="10"/>
      <c r="R1" s="10"/>
      <c r="S1" s="212" t="s">
        <v>0</v>
      </c>
      <c r="T1" s="213"/>
    </row>
    <row r="2" spans="1:20" s="7" customFormat="1" ht="14.25">
      <c r="B2" s="210"/>
      <c r="C2" s="7" t="s">
        <v>1</v>
      </c>
      <c r="R2" s="50"/>
      <c r="S2" s="212" t="s">
        <v>2</v>
      </c>
      <c r="T2" s="213"/>
    </row>
    <row r="3" spans="1:20" s="7" customFormat="1" ht="14.25">
      <c r="B3" s="210"/>
      <c r="C3" s="48" t="s">
        <v>3</v>
      </c>
      <c r="D3" s="48"/>
      <c r="E3" s="48"/>
      <c r="F3" s="48"/>
      <c r="G3" s="48"/>
      <c r="H3" s="48"/>
      <c r="I3" s="48"/>
      <c r="J3" s="48"/>
      <c r="K3" s="48"/>
      <c r="L3" s="48"/>
      <c r="M3" s="48"/>
      <c r="N3" s="48"/>
      <c r="O3" s="48"/>
      <c r="P3" s="48"/>
      <c r="Q3" s="48"/>
      <c r="R3" s="49"/>
      <c r="S3" s="212" t="s">
        <v>4</v>
      </c>
      <c r="T3" s="213"/>
    </row>
    <row r="4" spans="1:20" s="7" customFormat="1" ht="14.25">
      <c r="B4" s="211"/>
      <c r="C4" s="11"/>
      <c r="D4" s="11"/>
      <c r="E4" s="11"/>
      <c r="F4" s="11"/>
      <c r="G4" s="11"/>
      <c r="H4" s="11"/>
      <c r="I4" s="11"/>
      <c r="J4" s="11"/>
      <c r="K4" s="11"/>
      <c r="L4" s="11"/>
      <c r="M4" s="11"/>
      <c r="N4" s="11"/>
      <c r="O4" s="11"/>
      <c r="P4" s="11"/>
      <c r="Q4" s="11"/>
      <c r="R4" s="11"/>
      <c r="S4" s="212" t="s">
        <v>5</v>
      </c>
      <c r="T4" s="213"/>
    </row>
    <row r="5" spans="1:20" s="7" customFormat="1"/>
    <row r="6" spans="1:20" s="7" customFormat="1" ht="27.75" customHeight="1">
      <c r="B6" s="14" t="s">
        <v>6</v>
      </c>
      <c r="C6" s="51" t="s">
        <v>7</v>
      </c>
      <c r="D6" s="52"/>
      <c r="E6" s="52"/>
      <c r="F6" s="52"/>
      <c r="G6" s="52"/>
      <c r="H6" s="52"/>
      <c r="I6" s="52"/>
      <c r="J6" s="52"/>
      <c r="K6" s="52"/>
      <c r="L6" s="52"/>
      <c r="M6" s="52"/>
      <c r="N6" s="52"/>
      <c r="O6" s="52"/>
      <c r="P6" s="52"/>
      <c r="Q6" s="52"/>
      <c r="R6" s="52"/>
      <c r="S6" s="52"/>
      <c r="T6" s="53"/>
    </row>
    <row r="7" spans="1:20" s="7" customFormat="1" ht="5.25" customHeight="1">
      <c r="I7" s="8"/>
      <c r="J7" s="8"/>
      <c r="K7" s="8"/>
      <c r="L7" s="8"/>
      <c r="M7" s="8"/>
      <c r="N7" s="8"/>
      <c r="O7" s="8"/>
      <c r="P7" s="8"/>
      <c r="Q7" s="8"/>
    </row>
    <row r="8" spans="1:20" s="7" customFormat="1" ht="31.5" customHeight="1">
      <c r="B8" s="14" t="s">
        <v>8</v>
      </c>
      <c r="C8" s="54" t="s">
        <v>9</v>
      </c>
      <c r="D8" s="55"/>
      <c r="E8" s="55"/>
      <c r="F8" s="55"/>
      <c r="G8" s="55"/>
      <c r="H8" s="55"/>
      <c r="I8" s="55"/>
      <c r="J8" s="55"/>
      <c r="K8" s="55"/>
      <c r="L8" s="55"/>
      <c r="M8" s="55"/>
      <c r="N8" s="55"/>
      <c r="O8" s="55"/>
      <c r="P8" s="55"/>
      <c r="Q8" s="55"/>
      <c r="R8" s="55"/>
      <c r="S8" s="55"/>
      <c r="T8" s="56"/>
    </row>
    <row r="9" spans="1:20" s="7" customFormat="1" ht="12" customHeight="1">
      <c r="B9" s="9"/>
      <c r="I9" s="8"/>
      <c r="J9" s="8"/>
      <c r="K9" s="8"/>
      <c r="L9" s="8"/>
      <c r="M9" s="8"/>
      <c r="N9" s="8"/>
      <c r="O9" s="8"/>
      <c r="P9" s="8"/>
      <c r="Q9" s="8"/>
    </row>
    <row r="10" spans="1:20" s="2" customFormat="1" ht="47.25" customHeight="1">
      <c r="A10" s="214" t="s">
        <v>10</v>
      </c>
      <c r="B10" s="214"/>
      <c r="C10" s="214"/>
      <c r="D10" s="214"/>
      <c r="E10" s="214"/>
      <c r="F10" s="214"/>
      <c r="G10" s="214"/>
      <c r="H10" s="214"/>
      <c r="I10" s="59"/>
      <c r="J10" s="60" t="s">
        <v>11</v>
      </c>
      <c r="K10" s="57"/>
      <c r="L10" s="57"/>
      <c r="M10" s="57"/>
      <c r="N10" s="58"/>
      <c r="O10" s="215" t="s">
        <v>12</v>
      </c>
      <c r="P10" s="215"/>
      <c r="Q10" s="216"/>
      <c r="R10" s="217" t="s">
        <v>13</v>
      </c>
      <c r="S10" s="217"/>
      <c r="T10" s="217"/>
    </row>
    <row r="11" spans="1:20" s="2" customFormat="1" ht="30.95" customHeight="1">
      <c r="A11" s="218" t="s">
        <v>14</v>
      </c>
      <c r="B11" s="220" t="s">
        <v>15</v>
      </c>
      <c r="C11" s="222" t="s">
        <v>16</v>
      </c>
      <c r="D11" s="206" t="s">
        <v>17</v>
      </c>
      <c r="E11" s="224" t="s">
        <v>18</v>
      </c>
      <c r="F11" s="207" t="s">
        <v>19</v>
      </c>
      <c r="G11" s="203" t="s">
        <v>20</v>
      </c>
      <c r="H11" s="203" t="s">
        <v>21</v>
      </c>
      <c r="I11" s="205" t="s">
        <v>22</v>
      </c>
      <c r="J11" s="205"/>
      <c r="K11" s="205" t="s">
        <v>23</v>
      </c>
      <c r="L11" s="205"/>
      <c r="M11" s="61" t="s">
        <v>24</v>
      </c>
      <c r="N11" s="62"/>
      <c r="O11" s="206" t="s">
        <v>25</v>
      </c>
      <c r="P11" s="206" t="s">
        <v>26</v>
      </c>
      <c r="Q11" s="206"/>
      <c r="R11" s="225" t="s">
        <v>27</v>
      </c>
      <c r="S11" s="226"/>
      <c r="T11" s="227"/>
    </row>
    <row r="12" spans="1:20" s="2" customFormat="1" ht="56.25">
      <c r="A12" s="219"/>
      <c r="B12" s="221"/>
      <c r="C12" s="223"/>
      <c r="D12" s="206"/>
      <c r="E12" s="208"/>
      <c r="F12" s="208"/>
      <c r="G12" s="204"/>
      <c r="H12" s="204"/>
      <c r="I12" s="6" t="s">
        <v>28</v>
      </c>
      <c r="J12" s="5" t="s">
        <v>29</v>
      </c>
      <c r="K12" s="6">
        <v>0</v>
      </c>
      <c r="L12" s="5" t="s">
        <v>29</v>
      </c>
      <c r="M12" s="5" t="s">
        <v>30</v>
      </c>
      <c r="N12" s="5" t="s">
        <v>31</v>
      </c>
      <c r="O12" s="206"/>
      <c r="P12" s="12" t="s">
        <v>28</v>
      </c>
      <c r="Q12" s="13" t="s">
        <v>29</v>
      </c>
      <c r="R12" s="75" t="s">
        <v>32</v>
      </c>
      <c r="S12" s="75" t="s">
        <v>33</v>
      </c>
      <c r="T12" s="75" t="s">
        <v>34</v>
      </c>
    </row>
    <row r="13" spans="1:20" ht="205.5" customHeight="1">
      <c r="A13" s="26" t="s">
        <v>35</v>
      </c>
      <c r="B13" s="63" t="s">
        <v>36</v>
      </c>
      <c r="C13" s="78" t="s">
        <v>37</v>
      </c>
      <c r="D13" s="64" t="s">
        <v>38</v>
      </c>
      <c r="E13" s="20" t="s">
        <v>39</v>
      </c>
      <c r="F13" s="20" t="s">
        <v>40</v>
      </c>
      <c r="G13" s="20" t="s">
        <v>41</v>
      </c>
      <c r="H13" s="20" t="s">
        <v>42</v>
      </c>
      <c r="I13" s="22">
        <v>1</v>
      </c>
      <c r="J13" s="23" t="str">
        <f>IF(I13=0,"",IF(I13=1,"Remota probabilidad de ocurrencia. Sería irrazonable esperar que se produjera el fallo",IF(I13&lt;4,"Baja probabilidad de ocurrencia. Ocasionalmente podría producirse un número relativo bajo de fallos ",IF(I13&lt;7,"Moderada probabilidad de ocurrencia. Asociado a situaciones similares que hayan tenido fallos esporádicos, pero en grandes proporciones",IF(I13&lt;9,"Alta probabilidad de ocurrencia. Los fallos se presentan con frecuencia",IF(I13&lt;11,"Muy alta probabilidad de ocurrencia. Se producirá el fallo con total seguridad","Corregir Valor"))))))</f>
        <v>Remota probabilidad de ocurrencia. Sería irrazonable esperar que se produjera el fallo</v>
      </c>
      <c r="K13" s="22">
        <v>7</v>
      </c>
      <c r="L13" s="4" t="str">
        <f>IF(K13=0,"",IF(K13=1,"Irrazonable esperar que el fallo produjese un efecto perceptible en el rendimiento del servicio. Probablemente, el usuario no podrá detectar el fallo",IF(K13&lt;4,"Baja gravedad debido a la escasa importancia de las consecuencias del fallo, que causarían en el usurario un ligero descontento",IF(K13&lt;7,"Moderada gravedad del fallo que causaría al usuario cierto descontento. Puede ocasionar retrabajos",IF(K13&lt;9,"Alta clasificación de gravedad debido a la naturaleza del fallo que causa en el cliente un alto grado de insatisfacción sin llegar a incumplir la normativa sobre seguridad o quebrando de leyes. Requiere de retrabajos mayores",IF(K13&lt;11,"Muy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M13" s="37">
        <f>I13*K13</f>
        <v>7</v>
      </c>
      <c r="N13" s="37" t="str">
        <f>IF(M13=0, "NO APLICA", IF(M13&lt;1,"NPR",IF(M13&lt;=30,"BAJO",IF(M13&lt;=60,"MEDIO",IF(M13&lt;=100,"ALTO","Falso")))))</f>
        <v>BAJO</v>
      </c>
      <c r="O13" s="23" t="s">
        <v>43</v>
      </c>
      <c r="P13" s="22">
        <v>5</v>
      </c>
      <c r="Q13" s="23" t="str">
        <f>IF(P13=0,"",IF(P13=1,"Remota probabilidad de que el defecto llegue al usuario, Casi completa fiabilidad de los controles. El control detectará la existencia de la falla casi con certeza.",IF(P13&lt;4,"Baja probabilidad de que el defecto llegue al usuario ya que, de producirse, seria detectado por los controles o en fases posteriores del proceso. El control tiene una buena probabilidad de detectar la existencia de la falla.",IF(P13&lt;7,"Moderada probabilidad de que el servicio defectuoso llegue al usuario. El control puede detectar la existencia de la falla.",IF(P13&lt;9,"Alta probabilidad de que el servicio defectuoso llegue al usuario debido a la baja fiabilidad de los controles existentes. Alta   probabilidad   de   que   el   control   no detecte la existencia de la falla.",IF(P13&lt;11,"Muy alta probabilidad de que el servicio defectuoso llegue al usuario.  Muy alta probabilidad de que el control no detecte la existencia de la falla..","Corregir Valor"))))))</f>
        <v>Moderada probabilidad de que el servicio defectuoso llegue al usuario. El control puede detectar la existencia de la falla.</v>
      </c>
      <c r="R13" s="24">
        <f>(I13*K13*P13)</f>
        <v>35</v>
      </c>
      <c r="S13" s="4" t="str">
        <f>IF(R13=0,"NO APLICA",IF(R13&lt;1,"NPR",IF(R13&lt;301,"Riesgo Bajo",IF(R13&lt;601,"Riesgo Medio",IF(R13&lt;1001,"Riesgo Alto","Falso")))))</f>
        <v>Riesgo Bajo</v>
      </c>
      <c r="T13" s="21" t="str">
        <f>IF(S13="Riesgo Bajo","Aceptable BAJO No tratamiento mantener controles",IF(S13="Riesgo Medio","No Aceptable MODERADO Tratamiento a mediano o largo plazo 1 a 5 años",IF(S13="Riesgo Alto","No Aceptable PRIORITARIO Tratamiento inmediato o a corto plazo hasta 1 año","")))</f>
        <v>Aceptable BAJO No tratamiento mantener controles</v>
      </c>
    </row>
    <row r="14" spans="1:20" ht="88.5" customHeight="1">
      <c r="A14" s="27" t="s">
        <v>44</v>
      </c>
      <c r="B14" s="25" t="s">
        <v>45</v>
      </c>
      <c r="C14" s="47" t="s">
        <v>46</v>
      </c>
      <c r="D14" s="47" t="s">
        <v>47</v>
      </c>
      <c r="E14" s="20" t="s">
        <v>48</v>
      </c>
      <c r="F14" s="20" t="s">
        <v>49</v>
      </c>
      <c r="G14" s="20" t="s">
        <v>50</v>
      </c>
      <c r="H14" s="20" t="s">
        <v>42</v>
      </c>
      <c r="I14" s="22">
        <v>4</v>
      </c>
      <c r="J14" s="23" t="str">
        <f t="shared" ref="J14:J17" si="0">IF(I14=0,"",IF(I14=1,"Remota probabilidad de ocurrencia. Sería irrazonable esperar que se produjera el fallo",IF(I14&lt;4,"Baja probabilidad de ocurrencia. Ocasionalmente podría producirse un número relativo bajo de fallos",IF(I14&lt;7,"Moderada probabilidad de ocurrencia. Asociado a situaciones similares que hayan tenido fallos esporádicos, pero en grandes proporciones",IF(I14&lt;9,"Alta probabilidad de ocurrencia. Los fallos se presentan con frecuencia",IF(I14&lt;11,"Muy alta probabilidad de ocurrencia. Se producirá el fallo con total seguridad","Corregir Valor"))))))</f>
        <v>Moderada probabilidad de ocurrencia. Asociado a situaciones similares que hayan tenido fallos esporádicos, pero en grandes proporciones</v>
      </c>
      <c r="K14" s="22">
        <v>7</v>
      </c>
      <c r="L14" s="4" t="str">
        <f>IF(K14=0,"",IF(K14=1,"Irrazonable esperar que el fallo produjese un efecto perceptible en el rendimiento del servicio. Probablemente, el usuario no podrá detectar el fallo",IF(K14&lt;4,"Baja gravedad debido a la escasa importancia de las consecuencias del fallo, que causarían en el usurario un ligero descontento",IF(K14&lt;7,"Moderada gravedad del fallo que causaría al usuario cierto descontento. Puede ocasionar retrabajos",IF(K14&lt;9,"Alta clasificación de gravedad debido a la naturaleza del fallo que causa en el cliente un alto grado de insatisfacción sin llegar a incumplir la normativa sobre seguridad o quebrando de leyes. Requiere de retrabajos mayores",IF(K14&lt;11,"Muy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M14" s="37">
        <f t="shared" ref="M14:M15" si="1">I14*K14</f>
        <v>28</v>
      </c>
      <c r="N14" s="37" t="str">
        <f t="shared" ref="N14:N15" si="2">IF(M14=0, "NO APLICA", IF(M14&lt;1,"NPR",IF(M14&lt;=30,"BAJO",IF(M14&lt;=60,"MEDIO",IF(M14&lt;=100,"ALTO","Falso")))))</f>
        <v>BAJO</v>
      </c>
      <c r="O14" s="23" t="s">
        <v>51</v>
      </c>
      <c r="P14" s="22">
        <v>5</v>
      </c>
      <c r="Q14" s="23" t="str">
        <f>IF(P14=0,"",IF(P14=1,"Remota probabilidad de que el defecto llegue al usuario, Casi completa fiabilidad de los controles. El control detectará la existencia de la falla casi con certeza.",IF(P14&lt;4,"Baja probabilidad de que el defecto llegue al usuario ya que, de producirse, seria detectado por los controles o en fases posteriores del proceso. El control tiene una buena probabilidad de detectar la existencia de la falla.",IF(P14&lt;7,"Moderada probabilidad de que el servicio defectuoso llegue al usuario. El control puede detectar la existencia de la falla.",IF(P14&lt;9,"Alta probabilidad de que el servicio defectuoso llegue al usuario debido a la baja fiabilidad de los controles existentes. Alta   probabilidad   de   que   el   control   no detecte la existencia de la falla.",IF(P14&lt;11,"Muy alta probabilidad de que el servicio defectuoso llegue al usuario.  Muy alta probabilidad de que el control no detecte la existencia de la falla.","Corregir Valor"))))))</f>
        <v>Moderada probabilidad de que el servicio defectuoso llegue al usuario. El control puede detectar la existencia de la falla.</v>
      </c>
      <c r="R14" s="24">
        <f t="shared" ref="R14:R15" si="3">(I14*K14*P14)</f>
        <v>140</v>
      </c>
      <c r="S14" s="4" t="str">
        <f t="shared" ref="S14:S15" si="4">IF(R14=0,"NO APLICA",IF(R14&lt;1,"NPR",IF(R14&lt;301,"Riesgo Bajo",IF(R14&lt;601,"Riesgo Medio",IF(R14&lt;1001,"Riesgo Alto","Falso")))))</f>
        <v>Riesgo Bajo</v>
      </c>
      <c r="T14" s="21" t="str">
        <f>IF(S14="Riesgo Bajo","Aceptable BAJO No tratamiento mantener controles",IF(S14="Riesgo Medio","No Aceptable MODERADO Tratamiento a mediano o largo plazo 1 a 5 años",IF(S14="Riesgo Alto","No Aceptable PRIORITARIO Tratamiento inmediato o a corto plazo hasta 1 año","")))</f>
        <v>Aceptable BAJO No tratamiento mantener controles</v>
      </c>
    </row>
    <row r="15" spans="1:20" ht="127.5">
      <c r="A15" s="27" t="s">
        <v>52</v>
      </c>
      <c r="B15" s="65" t="s">
        <v>53</v>
      </c>
      <c r="C15" s="78" t="s">
        <v>46</v>
      </c>
      <c r="D15" s="66" t="s">
        <v>54</v>
      </c>
      <c r="E15" s="69" t="s">
        <v>55</v>
      </c>
      <c r="F15" s="70" t="s">
        <v>56</v>
      </c>
      <c r="G15" s="70" t="s">
        <v>57</v>
      </c>
      <c r="H15" s="69" t="s">
        <v>58</v>
      </c>
      <c r="I15" s="72">
        <v>5</v>
      </c>
      <c r="J15" s="73" t="str">
        <f t="shared" si="0"/>
        <v>Moderada probabilidad de ocurrencia. Asociado a situaciones similares que hayan tenido fallos esporádicos, pero en grandes proporciones</v>
      </c>
      <c r="K15" s="72">
        <v>7</v>
      </c>
      <c r="L15" s="77" t="str">
        <f>IF(K15=0,"",IF(K15=1,"Irrazonable esperar que el fallo produjese un efecto perceptible en el rendimiento del servicio. Probablemente, el usuario no podrá detectar el fallo",IF(K15&lt;4,"Baja gravedad debido a la escasa importancia de las consecuencias del fallo, que causarían en el usurario un ligero descontento",IF(K15&lt;7,"Moderada gravedad del fallo que causaría al usuario cierto descontento. Puede ocasionar retrabajos",IF(K15&lt;9,"Alta clasificación de gravedad debido a la naturaleza del fallo que causa en el cliente un alto grado de insatisfacción sin llegar a incumplir la normativa sobre seguridad o quebrando de leyes. Requiere de retrabajos mayores",IF(K15&lt;11,"Muy alta clasificación de gravedad que origina total insatisfacción del usuario, o puede llegar a suponer un riesgo para la seguridad o incumplimiento de la normativa.","Corregir Valor"))))))</f>
        <v>Alta clasificación de gravedad debido a la naturaleza del fallo que causa en el cliente un alto grado de insatisfacción sin llegar a incumplir la normativa sobre seguridad o quebrando de leyes. Requiere de retrabajos mayores</v>
      </c>
      <c r="M15" s="67">
        <f t="shared" si="1"/>
        <v>35</v>
      </c>
      <c r="N15" s="67" t="str">
        <f t="shared" si="2"/>
        <v>MEDIO</v>
      </c>
      <c r="O15" s="73" t="s">
        <v>51</v>
      </c>
      <c r="P15" s="72">
        <v>5</v>
      </c>
      <c r="Q15" s="73" t="str">
        <f>IF(P15=0,"",IF(P15=1,"Remota probabilidad de que el defecto llegue al usuario, Casi completa fiabilidad de los controles",IF(P15&lt;4,"Baja probabilidad de que el defecto llegue al usuario ya que, de producirse, seria detectado por los controles o en fases posteriores del proceso. El control tiene una buena probabilidad de detectar la existencia de la falla.",IF(P15&lt;7,"Moderada probabilidad de que el servicio defectuoso llegue al usuario. El control puede detectar la existencia de la falla.",IF(P15&lt;9,"Alta probabilidad de que el servicio defectuoso llegue al usuario debido a la baja fiabilidad de los controles existentes. Alta   probabilidad   de   que   el   control   no detecte la existencia de la falla.",IF(P15&lt;11,"Muy alta probabilidad de que el servicio defectuoso llegue al usuario.  Muy alta probabilidad de que el control no detecte la existencia de la falla.","Corregir Valor"))))))</f>
        <v>Moderada probabilidad de que el servicio defectuoso llegue al usuario. El control puede detectar la existencia de la falla.</v>
      </c>
      <c r="R15" s="74">
        <f t="shared" si="3"/>
        <v>175</v>
      </c>
      <c r="S15" s="70" t="str">
        <f t="shared" si="4"/>
        <v>Riesgo Bajo</v>
      </c>
      <c r="T15" s="71" t="str">
        <f>IF(S15="Riesgo Bajo","Aceptable BAJO No tratamiento mantener controles",IF(S15="Riesgo Medio","No Aceptable MODERADO Tratamiento a mediano o largo plazo 1 a 5 años",IF(S15="Riesgo Alto","No Aceptable PRIORITARIO Tratamiento inmediato o a corto plazo hasta 1 año","")))</f>
        <v>Aceptable BAJO No tratamiento mantener controles</v>
      </c>
    </row>
    <row r="16" spans="1:20" ht="57">
      <c r="A16" s="79" t="s">
        <v>59</v>
      </c>
      <c r="B16" s="70" t="s">
        <v>60</v>
      </c>
      <c r="C16" s="66" t="s">
        <v>61</v>
      </c>
      <c r="D16" s="66" t="s">
        <v>62</v>
      </c>
      <c r="E16" s="69" t="s">
        <v>63</v>
      </c>
      <c r="F16" s="70" t="s">
        <v>64</v>
      </c>
      <c r="G16" s="70" t="s">
        <v>65</v>
      </c>
      <c r="H16" s="69" t="s">
        <v>66</v>
      </c>
      <c r="I16" s="80">
        <v>1</v>
      </c>
      <c r="J16" s="81" t="str">
        <f t="shared" si="0"/>
        <v>Remota probabilidad de ocurrencia. Sería irrazonable esperar que se produjera el fallo</v>
      </c>
      <c r="K16" s="80"/>
      <c r="L16" s="70" t="str">
        <f>IF(K16=0,"",IF(K16=1,"Irrazonable esperar que el fallo produjese un efecto perceptible en el rendimiento del servicio. Probablemente, el usuario no podrá detectar el fallo",IF(K16&lt;4,"Baja gravedad debido a la escasa importancia de las consecuencias del fallo, que causarían en el usurario un ligero descontento",IF(K16&lt;7,"Moderada gravedad del fallo que causaría al usuario cierto descontento. Puede ocasionar retrabajos",IF(K16&lt;9,"Alta clasificación de gravedad debido a la naturaleza del fallo que causa en el cliente un alto grado de insatisfacción sin llegar a incumplir la normativa sobre seguridad o quebrando de leyes. Requiere de retrabajos mayores",IF(K16&lt;11,"Muy alta clasificación de gravedad que origina total insatisfacción del usuario, o puede llegar a suponer un riesgo para la seguridad o incumplimiento de la normativa.","Corregir Valor"))))))</f>
        <v/>
      </c>
      <c r="M16" s="67"/>
      <c r="N16" s="67" t="str">
        <f>IF(M16=0, "NO APLICA PARA OPORTUNIDAD", IF(M16&lt;1,"NPR",IF(M16&lt;=30,"BAJO",IF(M16&lt;=60,"MEDIO",IF(M16&lt;=100,"ALTO","Falso")))))</f>
        <v>NO APLICA PARA OPORTUNIDAD</v>
      </c>
      <c r="O16" s="70"/>
      <c r="P16" s="80"/>
      <c r="Q16" s="82" t="str">
        <f t="shared" ref="Q16:Q25" si="5">IF(P16=0,"",IF(P16=1,"Remota probabilidad de que el defecto llegue al usuario, Casi completa fiabilidad de los controles",IF(P16&lt;4,"Baja probabilidad de que el defecto llegue al usuario ya que, de producirse, seria detectado por los controles o en fases posteriores del proceso.",IF(P16&lt;7,"Moderada probabilidad de que el servicio defectuoso llegue al usuario",IF(P16&lt;9,"Alta probabilidad de que el servicio defectuoso llegue al usuario debido a la baja fiabilidad de los controles existentes.",IF(P16&lt;11,"Muy alta probabilidad de que el servicio defectuoso llegue al usuario.  Este esta latente y no se manifestara en la fase de prestación del servicio.","Corregir Valor"))))))</f>
        <v/>
      </c>
      <c r="R16" s="83"/>
      <c r="S16" s="70" t="str">
        <f>IF(R16=0,"NO APLICA PARA OPORTUNIDAD",IF(R16&lt;1,"NPR",IF(R16&lt;301,"Riesgo Bajo",IF(R16&lt;601,"Riesgo Medio",IF(R16&lt;1001,"Riesgo Alto","Falso")))))</f>
        <v>NO APLICA PARA OPORTUNIDAD</v>
      </c>
      <c r="T16" s="71" t="str">
        <f>IF(S16="Riesgo Bajo","Aceptable BAJO No tratamiento mantener controles",IF(S16="Riesgo Medio","No Aceptable MODERADO Tratamiento a mediano o largo plazo 1 a 5 años",IF(S16="Riesgo Alto","No Aceptable PRIORITARIO Tratamiento inmediato o a corto plazo hasta 1 año","Plan de Acción para Oportunidad""")))</f>
        <v>Plan de Acción para Oportunidad"</v>
      </c>
    </row>
    <row r="17" spans="1:20" ht="15.75">
      <c r="A17" s="84"/>
      <c r="B17" s="85"/>
      <c r="C17" s="86"/>
      <c r="D17" s="86"/>
      <c r="E17" s="94"/>
      <c r="F17" s="85"/>
      <c r="G17" s="85"/>
      <c r="H17" s="87"/>
      <c r="I17" s="88"/>
      <c r="J17" s="89" t="str">
        <f t="shared" si="0"/>
        <v/>
      </c>
      <c r="K17" s="88"/>
      <c r="L17" s="90" t="str">
        <f t="shared" ref="L17:L18" si="6">IF(K17=0,"",IF(K17=1,"Irrazonable esperar que el fallo produjese un efecto perceptible en el rendimiento del servicio. Probablemente, el usuario no podrá detectar el fallo",IF(K17&lt;4,"Baja gravedad debido a la escasa importancia de las consecuencias del fallo, que causarían en el usurario un ligero descontento",IF(K17&lt;7,"Moderada gravedad del fallo que causaría al usuario cierto descontento. Puede ocasionar retrabajos",IF(K17&lt;9,"Alta clasificación de gravedad debido a la naturaleza del fallo que causa en el cliente un alto grado de insatisfacción sin llegar a incumplir la normativa sobre seguridad o quebrando de leyes. Requiere de retrabajos mayores",IF(K17&lt;11,"Muy alta clasificación de gravedad que origina total insatisfacción del usuario, o puede llegar a suponer un riesgo para la seguridad o incumplimiento de la normativa.","Corregir Valor"))))))</f>
        <v/>
      </c>
      <c r="M17" s="91"/>
      <c r="N17" s="91"/>
      <c r="O17" s="85"/>
      <c r="P17" s="88"/>
      <c r="Q17" s="90" t="str">
        <f t="shared" si="5"/>
        <v/>
      </c>
      <c r="R17" s="92"/>
      <c r="S17" s="85"/>
      <c r="T17" s="93" t="str">
        <f>IF(S17="Riesgo Bajo","Aceptable BAJO No tratamiento mantener controles",IF(S17="Riesgo Medio","No Aceptable MODERADO Tratamiento a mediano o largo plazo 1 a 5 años",IF(S17="Riesgo Alto","No Aceptable PRIORITARIO Tratamiento inmediato o a corto plazo hasta 1 año","")))</f>
        <v/>
      </c>
    </row>
    <row r="18" spans="1:20" ht="39.75" customHeight="1">
      <c r="A18" s="84"/>
      <c r="B18" s="85"/>
      <c r="C18" s="86"/>
      <c r="D18" s="86"/>
      <c r="E18" s="94"/>
      <c r="F18" s="85"/>
      <c r="G18" s="85"/>
      <c r="H18" s="87"/>
      <c r="I18" s="88">
        <v>2</v>
      </c>
      <c r="J18" s="89"/>
      <c r="K18" s="88"/>
      <c r="L18" s="90" t="str">
        <f t="shared" si="6"/>
        <v/>
      </c>
      <c r="M18" s="91"/>
      <c r="N18" s="91"/>
      <c r="O18" s="85"/>
      <c r="P18" s="88"/>
      <c r="Q18" s="90" t="str">
        <f t="shared" si="5"/>
        <v/>
      </c>
      <c r="R18" s="92"/>
      <c r="S18" s="85"/>
      <c r="T18" s="93"/>
    </row>
    <row r="19" spans="1:20" ht="15.75">
      <c r="A19" s="84"/>
      <c r="B19" s="85"/>
      <c r="C19" s="86"/>
      <c r="D19" s="86"/>
      <c r="E19" s="94"/>
      <c r="F19" s="85"/>
      <c r="G19" s="85"/>
      <c r="H19" s="87"/>
      <c r="I19" s="88"/>
      <c r="J19" s="89"/>
      <c r="K19" s="88"/>
      <c r="L19" s="90"/>
      <c r="M19" s="91"/>
      <c r="N19" s="91"/>
      <c r="O19" s="85"/>
      <c r="P19" s="88"/>
      <c r="Q19" s="90" t="str">
        <f t="shared" si="5"/>
        <v/>
      </c>
      <c r="R19" s="92"/>
      <c r="S19" s="85"/>
      <c r="T19" s="93"/>
    </row>
    <row r="20" spans="1:20" ht="15.75">
      <c r="A20" s="86"/>
      <c r="B20" s="86"/>
      <c r="C20" s="86"/>
      <c r="D20" s="86"/>
      <c r="E20" s="95"/>
      <c r="F20" s="86"/>
      <c r="G20" s="86"/>
      <c r="H20" s="86"/>
      <c r="I20" s="86"/>
      <c r="J20" s="86" t="str">
        <f t="shared" ref="J20:J25" si="7">IF(I20=0,"",IF(I20=1,"Remota probabilidad de ocurrencia. Sería irrazonable esperar que se produjera el fallo",IF(I20&lt;4,"Baja probabilidad de ocurrencia. Ocasionalmente podría producirse un número relativo bajo de fallos",IF(I20&lt;7,"Moderada probabilidad de ocurrencia. Asociado a situaciones similares que hayan tenido fallos esporádicos, pero en grandes proporciones",IF(I20&lt;9,"Alta probabilidad de ocurrencia. Los fallos se presentan con frecuencia",IF(I20&lt;11,"Muy alta probabilidad de ocurrencia. Se producirá el fallo con total seguridad","Corregir Valor"))))))</f>
        <v/>
      </c>
      <c r="K20" s="88"/>
      <c r="L20" s="90" t="str">
        <f t="shared" ref="L20:L25" si="8">IF(K20=0,"",IF(K20=1,"Irrazonable esperar que el fallo produjese un efecto perceptible en el rendimiento del servicio. Probablemente, el usuario no podrá detectar el fallo",IF(K20&lt;4,"Baja gravedad debido a la escasa importancia de las consecuencias del fallo, que causarían en el usurario un ligero descontento",IF(K20&lt;7,"Moderada gravedad del fallo que causaría al usuario cierto descontento. Puede ocasionar retrabajos",IF(K20&lt;9,"Alta clasificación de gravedad debido a la naturaleza del fallo que causa en el cliente un alto grado de insatisfacción sin llegar a incumplir la normativa sobre seguridad o quebrando de leyes. Requiere de retrabajos mayores",IF(K20&lt;11,"Muy alta clasificación de gravedad que origina total insatisfacción del usuario, o puede llegar a suponer un riesgo para la seguridad o incumplimiento de la normativa.","Corregir Valor"))))))</f>
        <v/>
      </c>
      <c r="M20" s="91"/>
      <c r="N20" s="91"/>
      <c r="O20" s="85"/>
      <c r="P20" s="88"/>
      <c r="Q20" s="90" t="str">
        <f t="shared" si="5"/>
        <v/>
      </c>
      <c r="R20" s="92"/>
      <c r="S20" s="85"/>
      <c r="T20" s="93" t="str">
        <f t="shared" ref="T20:T25" si="9">IF(S20="Riesgo Bajo","Aceptable BAJO No tratamiento mantener controles  deje así",IF(S20="Riesgo Medio","No Aceptable MODERADO Tratamiento a mediano o largo plazo 1 a 5 años",IF(S20="Riesgo Alto","No Aceptable PRIORITARIO Tratamiento inmediato o a corto plazo hasta 1 año","")))</f>
        <v/>
      </c>
    </row>
    <row r="21" spans="1:20" ht="15.75">
      <c r="A21" s="86"/>
      <c r="B21" s="86"/>
      <c r="C21" s="86"/>
      <c r="D21" s="86"/>
      <c r="E21" s="95"/>
      <c r="F21" s="86"/>
      <c r="G21" s="86"/>
      <c r="H21" s="86"/>
      <c r="I21" s="86"/>
      <c r="J21" s="86" t="str">
        <f t="shared" si="7"/>
        <v/>
      </c>
      <c r="K21" s="88"/>
      <c r="L21" s="90" t="str">
        <f t="shared" si="8"/>
        <v/>
      </c>
      <c r="M21" s="91"/>
      <c r="N21" s="91"/>
      <c r="O21" s="85"/>
      <c r="P21" s="88"/>
      <c r="Q21" s="90" t="str">
        <f t="shared" si="5"/>
        <v/>
      </c>
      <c r="R21" s="92"/>
      <c r="S21" s="85"/>
      <c r="T21" s="93" t="str">
        <f t="shared" si="9"/>
        <v/>
      </c>
    </row>
    <row r="22" spans="1:20" ht="15.75">
      <c r="A22" s="86"/>
      <c r="B22" s="86"/>
      <c r="C22" s="86"/>
      <c r="D22" s="86"/>
      <c r="E22" s="95"/>
      <c r="F22" s="86"/>
      <c r="G22" s="86"/>
      <c r="H22" s="86"/>
      <c r="I22" s="86"/>
      <c r="J22" s="86" t="str">
        <f t="shared" si="7"/>
        <v/>
      </c>
      <c r="K22" s="88"/>
      <c r="L22" s="90" t="str">
        <f t="shared" si="8"/>
        <v/>
      </c>
      <c r="M22" s="91"/>
      <c r="N22" s="91"/>
      <c r="O22" s="85"/>
      <c r="P22" s="88"/>
      <c r="Q22" s="90" t="str">
        <f t="shared" si="5"/>
        <v/>
      </c>
      <c r="R22" s="92"/>
      <c r="S22" s="85"/>
      <c r="T22" s="93" t="str">
        <f t="shared" si="9"/>
        <v/>
      </c>
    </row>
    <row r="23" spans="1:20" ht="15.75">
      <c r="A23" s="86"/>
      <c r="B23" s="86"/>
      <c r="C23" s="86"/>
      <c r="D23" s="86"/>
      <c r="E23" s="95"/>
      <c r="F23" s="86"/>
      <c r="G23" s="86"/>
      <c r="H23" s="86"/>
      <c r="I23" s="86"/>
      <c r="J23" s="86" t="str">
        <f t="shared" si="7"/>
        <v/>
      </c>
      <c r="K23" s="88"/>
      <c r="L23" s="90" t="str">
        <f t="shared" si="8"/>
        <v/>
      </c>
      <c r="M23" s="91"/>
      <c r="N23" s="91"/>
      <c r="O23" s="85"/>
      <c r="P23" s="88"/>
      <c r="Q23" s="90" t="str">
        <f t="shared" si="5"/>
        <v/>
      </c>
      <c r="R23" s="92"/>
      <c r="S23" s="85"/>
      <c r="T23" s="93" t="str">
        <f t="shared" si="9"/>
        <v/>
      </c>
    </row>
    <row r="24" spans="1:20" ht="15.75">
      <c r="A24" s="86"/>
      <c r="B24" s="86"/>
      <c r="C24" s="86"/>
      <c r="D24" s="86"/>
      <c r="E24" s="95"/>
      <c r="F24" s="86"/>
      <c r="G24" s="86"/>
      <c r="H24" s="86"/>
      <c r="I24" s="86"/>
      <c r="J24" s="86" t="str">
        <f t="shared" si="7"/>
        <v/>
      </c>
      <c r="K24" s="88"/>
      <c r="L24" s="90" t="str">
        <f t="shared" si="8"/>
        <v/>
      </c>
      <c r="M24" s="91"/>
      <c r="N24" s="91"/>
      <c r="O24" s="85"/>
      <c r="P24" s="88"/>
      <c r="Q24" s="90" t="str">
        <f t="shared" si="5"/>
        <v/>
      </c>
      <c r="R24" s="92"/>
      <c r="S24" s="85"/>
      <c r="T24" s="93" t="str">
        <f t="shared" si="9"/>
        <v/>
      </c>
    </row>
    <row r="25" spans="1:20" ht="15.75">
      <c r="A25" s="86"/>
      <c r="B25" s="86"/>
      <c r="C25" s="86"/>
      <c r="D25" s="86"/>
      <c r="E25" s="95"/>
      <c r="F25" s="86"/>
      <c r="G25" s="86"/>
      <c r="H25" s="86"/>
      <c r="I25" s="86"/>
      <c r="J25" s="86" t="str">
        <f t="shared" si="7"/>
        <v/>
      </c>
      <c r="K25" s="88"/>
      <c r="L25" s="90" t="str">
        <f t="shared" si="8"/>
        <v/>
      </c>
      <c r="M25" s="91"/>
      <c r="N25" s="91"/>
      <c r="O25" s="85"/>
      <c r="P25" s="88"/>
      <c r="Q25" s="90" t="str">
        <f t="shared" si="5"/>
        <v/>
      </c>
      <c r="R25" s="92"/>
      <c r="S25" s="85"/>
      <c r="T25" s="93" t="str">
        <f t="shared" si="9"/>
        <v/>
      </c>
    </row>
    <row r="26" spans="1:20" s="7" customFormat="1" ht="15">
      <c r="A26" s="36"/>
      <c r="B26" s="36"/>
      <c r="C26" s="36"/>
      <c r="D26" s="36"/>
      <c r="E26" s="36"/>
      <c r="F26" s="36"/>
      <c r="G26" s="36"/>
      <c r="H26" s="36"/>
      <c r="I26" s="36"/>
      <c r="J26" s="36"/>
      <c r="K26" s="1"/>
      <c r="L26" s="1"/>
      <c r="M26" s="68"/>
      <c r="N26" s="1"/>
      <c r="O26" s="1"/>
      <c r="P26" s="1"/>
      <c r="Q26" s="1"/>
      <c r="R26" s="1"/>
      <c r="S26" s="76"/>
      <c r="T26" s="1"/>
    </row>
    <row r="27" spans="1:20" ht="15">
      <c r="C27" s="36"/>
      <c r="D27" s="36"/>
      <c r="F27" s="3"/>
      <c r="G27" s="3"/>
      <c r="H27" s="3"/>
      <c r="I27" s="3"/>
      <c r="M27" s="68"/>
    </row>
    <row r="28" spans="1:20" ht="15">
      <c r="C28" s="36"/>
      <c r="D28" s="36"/>
      <c r="F28" s="3"/>
      <c r="G28" s="3"/>
      <c r="H28" s="3"/>
      <c r="I28" s="3">
        <v>0</v>
      </c>
      <c r="M28" s="68"/>
    </row>
    <row r="29" spans="1:20" ht="15">
      <c r="C29" s="36"/>
      <c r="D29" s="36"/>
      <c r="F29" s="3"/>
      <c r="G29" s="3"/>
      <c r="H29" s="3"/>
      <c r="I29" s="3">
        <v>1</v>
      </c>
      <c r="M29" s="68"/>
    </row>
    <row r="30" spans="1:20" ht="15">
      <c r="C30" s="36"/>
      <c r="D30" s="36"/>
      <c r="F30" s="3"/>
      <c r="G30" s="3"/>
      <c r="H30" s="3"/>
      <c r="I30" s="3">
        <v>2</v>
      </c>
      <c r="M30" s="68"/>
    </row>
    <row r="31" spans="1:20" ht="15">
      <c r="C31" s="36"/>
      <c r="D31" s="36"/>
      <c r="F31" s="3"/>
      <c r="G31" s="3"/>
      <c r="H31" s="3"/>
      <c r="I31" s="3">
        <v>3</v>
      </c>
      <c r="M31" s="68"/>
      <c r="Q31" s="1">
        <f>353080*54</f>
        <v>19066320</v>
      </c>
    </row>
    <row r="32" spans="1:20" ht="15">
      <c r="C32" s="36"/>
      <c r="D32" s="36"/>
      <c r="F32" s="3"/>
      <c r="G32" s="3"/>
      <c r="H32" s="3"/>
      <c r="I32" s="3">
        <v>4</v>
      </c>
      <c r="M32" s="68"/>
    </row>
    <row r="33" spans="3:15" ht="15">
      <c r="C33" s="36"/>
      <c r="D33" s="36"/>
      <c r="F33" s="3"/>
      <c r="G33" s="3"/>
      <c r="H33" s="3"/>
      <c r="I33" s="3">
        <v>5</v>
      </c>
      <c r="M33" s="68"/>
      <c r="N33"/>
      <c r="O33"/>
    </row>
    <row r="34" spans="3:15" ht="15">
      <c r="C34" s="36"/>
      <c r="D34" s="36"/>
      <c r="F34" s="3"/>
      <c r="G34" s="3"/>
      <c r="H34" s="3"/>
      <c r="I34" s="3">
        <v>6</v>
      </c>
      <c r="N34"/>
      <c r="O34"/>
    </row>
    <row r="35" spans="3:15" ht="15">
      <c r="C35" s="36"/>
      <c r="D35" s="36"/>
      <c r="F35" s="3"/>
      <c r="G35" s="3"/>
      <c r="H35" s="3"/>
      <c r="I35" s="3">
        <v>7</v>
      </c>
      <c r="N35"/>
      <c r="O35"/>
    </row>
    <row r="36" spans="3:15" ht="15">
      <c r="C36" s="36"/>
      <c r="D36" s="36"/>
      <c r="F36" s="3"/>
      <c r="G36" s="3"/>
      <c r="H36" s="3"/>
      <c r="I36" s="3">
        <v>8</v>
      </c>
    </row>
    <row r="37" spans="3:15" ht="15">
      <c r="C37" s="36"/>
      <c r="D37" s="36"/>
      <c r="F37" s="3"/>
      <c r="G37" s="3"/>
      <c r="H37" s="3"/>
      <c r="I37" s="3">
        <v>9</v>
      </c>
    </row>
    <row r="38" spans="3:15" ht="15">
      <c r="C38" s="36"/>
      <c r="D38" s="36"/>
      <c r="F38" s="3"/>
      <c r="G38" s="3"/>
      <c r="H38" s="3"/>
      <c r="I38" s="3">
        <v>10</v>
      </c>
    </row>
    <row r="39" spans="3:15">
      <c r="C39" s="1">
        <v>8</v>
      </c>
      <c r="F39" s="3"/>
      <c r="G39" s="3"/>
      <c r="H39" s="3"/>
      <c r="I39" s="3"/>
    </row>
    <row r="40" spans="3:15">
      <c r="C40" s="1">
        <v>9</v>
      </c>
      <c r="F40" s="3"/>
      <c r="G40" s="3"/>
      <c r="H40" s="3"/>
      <c r="I40" s="3"/>
    </row>
    <row r="41" spans="3:15">
      <c r="C41" s="1">
        <v>10</v>
      </c>
    </row>
    <row r="42" spans="3:15">
      <c r="C42" s="1">
        <v>11</v>
      </c>
    </row>
    <row r="43" spans="3:15">
      <c r="C43" s="1">
        <v>12</v>
      </c>
    </row>
  </sheetData>
  <sheetProtection formatCells="0" formatColumns="0" formatRows="0" insertRows="0" deleteColumns="0" deleteRows="0"/>
  <protectedRanges>
    <protectedRange sqref="C8:E8 K16:K25 O13:P25 K13:K14 C6:E6 E13:I13 B17:G25 I16:I25 I14 H14:H25 E14:E16" name="Rango2"/>
    <protectedRange sqref="K16:K25 O13:P25 K13:K14 E13:I13 B17:G25 I16:I25 I14 H14:H25 E14:E16" name="Rango1"/>
    <protectedRange sqref="K15 O15:P15 I15" name="Rango2_1"/>
    <protectedRange sqref="K15 O15:P15 I15" name="Rango1_1"/>
    <protectedRange sqref="B13:D13" name="Rango2_2"/>
    <protectedRange sqref="B13:D13" name="Rango1_2"/>
    <protectedRange sqref="B14:D14" name="Rango2_3"/>
    <protectedRange sqref="B14:D14" name="Rango1_3"/>
    <protectedRange sqref="F14:G14" name="Rango2_4"/>
    <protectedRange sqref="F14:G14" name="Rango1_4"/>
    <protectedRange sqref="B15:D15" name="Rango2_5"/>
    <protectedRange sqref="B15:D15" name="Rango1_5"/>
    <protectedRange sqref="F15:G15" name="Rango2_6"/>
    <protectedRange sqref="F15:G15" name="Rango1_6"/>
    <protectedRange sqref="B16:D16" name="Rango2_7"/>
    <protectedRange sqref="B16:D16" name="Rango1_7"/>
    <protectedRange sqref="F16:G16" name="Rango2_8"/>
    <protectedRange sqref="F16:G16" name="Rango1_8"/>
  </protectedRanges>
  <dataConsolidate/>
  <mergeCells count="21">
    <mergeCell ref="F11:F12"/>
    <mergeCell ref="B1:B4"/>
    <mergeCell ref="S1:T1"/>
    <mergeCell ref="S2:T2"/>
    <mergeCell ref="S3:T3"/>
    <mergeCell ref="S4:T4"/>
    <mergeCell ref="A10:H10"/>
    <mergeCell ref="O10:Q10"/>
    <mergeCell ref="R10:T10"/>
    <mergeCell ref="A11:A12"/>
    <mergeCell ref="B11:B12"/>
    <mergeCell ref="C11:C12"/>
    <mergeCell ref="D11:D12"/>
    <mergeCell ref="E11:E12"/>
    <mergeCell ref="R11:T11"/>
    <mergeCell ref="G11:G12"/>
    <mergeCell ref="H11:H12"/>
    <mergeCell ref="I11:J11"/>
    <mergeCell ref="K11:L11"/>
    <mergeCell ref="O11:O12"/>
    <mergeCell ref="P11:Q11"/>
  </mergeCells>
  <conditionalFormatting sqref="I13:T13 N14:T25 I14:L25 M14:M33">
    <cfRule type="containsText" dxfId="58" priority="30" stopIfTrue="1" operator="containsText" text="ALTO">
      <formula>NOT(ISERROR(SEARCH("ALTO",I13)))</formula>
    </cfRule>
  </conditionalFormatting>
  <conditionalFormatting sqref="J13">
    <cfRule type="expression" dxfId="57" priority="17">
      <formula>J13=$L$14</formula>
    </cfRule>
  </conditionalFormatting>
  <conditionalFormatting sqref="L13">
    <cfRule type="colorScale" priority="25">
      <colorScale>
        <cfvo type="num" val="0"/>
        <cfvo type="max"/>
        <color rgb="FFFFEF9C"/>
        <color rgb="FF63BE7B"/>
      </colorScale>
    </cfRule>
    <cfRule type="colorScale" priority="26">
      <colorScale>
        <cfvo type="min"/>
        <cfvo type="percentile" val="50"/>
        <cfvo type="max"/>
        <color rgb="FFF8696B"/>
        <color rgb="FFFFEB84"/>
        <color rgb="FF63BE7B"/>
      </colorScale>
    </cfRule>
  </conditionalFormatting>
  <conditionalFormatting sqref="L13:L16">
    <cfRule type="expression" dxfId="56" priority="1">
      <formula>$J$13=$J$13</formula>
    </cfRule>
    <cfRule type="expression" priority="2">
      <formula>$L$13</formula>
    </cfRule>
    <cfRule type="containsBlanks" priority="5">
      <formula>LEN(TRIM(L13))=0</formula>
    </cfRule>
  </conditionalFormatting>
  <conditionalFormatting sqref="L14">
    <cfRule type="colorScale" priority="13">
      <colorScale>
        <cfvo type="num" val="0"/>
        <cfvo type="max"/>
        <color rgb="FFFFEF9C"/>
        <color rgb="FF63BE7B"/>
      </colorScale>
    </cfRule>
    <cfRule type="colorScale" priority="14">
      <colorScale>
        <cfvo type="min"/>
        <cfvo type="percentile" val="50"/>
        <cfvo type="max"/>
        <color rgb="FFF8696B"/>
        <color rgb="FFFFEB84"/>
        <color rgb="FF63BE7B"/>
      </colorScale>
    </cfRule>
    <cfRule type="expression" dxfId="55" priority="18">
      <formula>J14=$L$14</formula>
    </cfRule>
    <cfRule type="expression" dxfId="54" priority="19">
      <formula>$J$14=$L$14</formula>
    </cfRule>
    <cfRule type="expression" dxfId="53" priority="21">
      <formula>$J$13=$L$14</formula>
    </cfRule>
  </conditionalFormatting>
  <conditionalFormatting sqref="L15">
    <cfRule type="colorScale" priority="8">
      <colorScale>
        <cfvo type="num" val="0"/>
        <cfvo type="max"/>
        <color rgb="FFFFEF9C"/>
        <color rgb="FF63BE7B"/>
      </colorScale>
    </cfRule>
    <cfRule type="colorScale" priority="9">
      <colorScale>
        <cfvo type="min"/>
        <cfvo type="percentile" val="50"/>
        <cfvo type="max"/>
        <color rgb="FFF8696B"/>
        <color rgb="FFFFEB84"/>
        <color rgb="FF63BE7B"/>
      </colorScale>
    </cfRule>
    <cfRule type="expression" dxfId="52" priority="16">
      <formula>J13=$L$15</formula>
    </cfRule>
  </conditionalFormatting>
  <conditionalFormatting sqref="L16">
    <cfRule type="colorScale" priority="3">
      <colorScale>
        <cfvo type="num" val="0"/>
        <cfvo type="max"/>
        <color rgb="FFFFEF9C"/>
        <color rgb="FF63BE7B"/>
      </colorScale>
    </cfRule>
    <cfRule type="colorScale" priority="4">
      <colorScale>
        <cfvo type="min"/>
        <cfvo type="percentile" val="50"/>
        <cfvo type="max"/>
        <color rgb="FFF8696B"/>
        <color rgb="FFFFEB84"/>
        <color rgb="FF63BE7B"/>
      </colorScale>
    </cfRule>
  </conditionalFormatting>
  <conditionalFormatting sqref="N13:N25">
    <cfRule type="containsText" dxfId="51" priority="28" operator="containsText" text="BAJO">
      <formula>NOT(ISERROR(SEARCH("BAJO",N13)))</formula>
    </cfRule>
    <cfRule type="containsText" dxfId="50" priority="29" operator="containsText" text="MEDIO">
      <formula>NOT(ISERROR(SEARCH("MEDIO",N13)))</formula>
    </cfRule>
  </conditionalFormatting>
  <conditionalFormatting sqref="S12:S65519 S5 S7 S9 R11">
    <cfRule type="containsText" dxfId="49" priority="33" stopIfTrue="1" operator="containsText" text="Riesgo Bajo">
      <formula>NOT(ISERROR(SEARCH("Riesgo Bajo",R5)))</formula>
    </cfRule>
  </conditionalFormatting>
  <conditionalFormatting sqref="S13:S25">
    <cfRule type="containsText" dxfId="48" priority="31" stopIfTrue="1" operator="containsText" text="Riesgo Alto">
      <formula>NOT(ISERROR(SEARCH("Riesgo Alto",S13)))</formula>
    </cfRule>
    <cfRule type="containsText" dxfId="47" priority="32" stopIfTrue="1" operator="containsText" text="Riesgo Medio">
      <formula>NOT(ISERROR(SEARCH("Riesgo Medio",S13)))</formula>
    </cfRule>
    <cfRule type="containsText" dxfId="46" priority="34" stopIfTrue="1" operator="containsText" text="Riesgo Bajo">
      <formula>NOT(ISERROR(SEARCH("Riesgo Bajo",S13)))</formula>
    </cfRule>
  </conditionalFormatting>
  <dataValidations count="2">
    <dataValidation type="list" allowBlank="1" showInputMessage="1" showErrorMessage="1" sqref="I15 K15 P15" xr:uid="{2CD76EFB-0D50-4D23-9462-8F75432F39B1}">
      <formula1>$I$30:$I$40</formula1>
    </dataValidation>
    <dataValidation type="list" allowBlank="1" showInputMessage="1" showErrorMessage="1" sqref="K13:K14 I13:I14 I16:I25 K16:K25 P13:P14 P16:P25" xr:uid="{81103374-5277-4CDB-88CD-07330926620D}">
      <formula1>$I$28:$I$38</formula1>
    </dataValidation>
  </dataValidations>
  <printOptions horizontalCentered="1" verticalCentered="1"/>
  <pageMargins left="1.0236220472440944" right="0.11811023622047245" top="0.19685039370078741" bottom="0.35433070866141736" header="0.31496062992125984" footer="0.31496062992125984"/>
  <pageSetup paperSize="5" scale="43" orientation="landscape" r:id="rId1"/>
  <drawing r:id="rId2"/>
  <legacyDrawing r:id="rId3"/>
  <oleObjects>
    <mc:AlternateContent xmlns:mc="http://schemas.openxmlformats.org/markup-compatibility/2006">
      <mc:Choice Requires="x14">
        <oleObject progId="Visio.Drawing.11" shapeId="10241" r:id="rId4">
          <objectPr defaultSize="0" autoPict="0" r:id="rId5">
            <anchor moveWithCells="1" sizeWithCells="1">
              <from>
                <xdr:col>1</xdr:col>
                <xdr:colOff>9525</xdr:colOff>
                <xdr:row>0</xdr:row>
                <xdr:rowOff>0</xdr:rowOff>
              </from>
              <to>
                <xdr:col>1</xdr:col>
                <xdr:colOff>542925</xdr:colOff>
                <xdr:row>4</xdr:row>
                <xdr:rowOff>0</xdr:rowOff>
              </to>
            </anchor>
          </objectPr>
        </oleObject>
      </mc:Choice>
      <mc:Fallback>
        <oleObject progId="Visio.Drawing.11" shapeId="10241"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r:uid="{C017CEA9-EBB3-4E6F-87FF-F0F91990373E}">
          <x14:formula1>
            <xm:f>listas!$C$2:$C$15</xm:f>
          </x14:formula1>
          <xm:sqref>H13:H16</xm:sqref>
        </x14:dataValidation>
        <x14:dataValidation type="list" allowBlank="1" showInputMessage="1" showErrorMessage="1" xr:uid="{2D27993C-CC83-4483-93BE-B9FB086FAC38}">
          <x14:formula1>
            <xm:f>listas!$A$2:$A$14</xm:f>
          </x14:formula1>
          <xm:sqref>E13:E16</xm:sqref>
        </x14:dataValidation>
        <x14:dataValidation type="list" allowBlank="1" showInputMessage="1" showErrorMessage="1" xr:uid="{DB9DF003-4664-4B36-B049-B7A0C60BDDA3}">
          <x14:formula1>
            <xm:f>listas!$C$2:$C$11</xm:f>
          </x14:formula1>
          <xm:sqref>H17:H25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pageSetUpPr fitToPage="1"/>
  </sheetPr>
  <dimension ref="A1:V53"/>
  <sheetViews>
    <sheetView tabSelected="1" view="pageBreakPreview" zoomScale="60" zoomScaleNormal="70" workbookViewId="0">
      <selection activeCell="D24" sqref="D24"/>
    </sheetView>
  </sheetViews>
  <sheetFormatPr defaultColWidth="11.42578125" defaultRowHeight="12.75"/>
  <cols>
    <col min="1" max="1" width="11.42578125" style="105"/>
    <col min="2" max="2" width="34" style="105" customWidth="1"/>
    <col min="3" max="3" width="22" style="105" customWidth="1"/>
    <col min="4" max="4" width="30.42578125" style="105" customWidth="1"/>
    <col min="5" max="5" width="28.7109375" style="105" customWidth="1"/>
    <col min="6" max="6" width="32.5703125" style="105" customWidth="1"/>
    <col min="7" max="7" width="30.85546875" style="105" customWidth="1"/>
    <col min="8" max="8" width="19.28515625" style="105" bestFit="1" customWidth="1"/>
    <col min="9" max="9" width="10.140625" style="105" customWidth="1"/>
    <col min="10" max="10" width="22" style="105" customWidth="1"/>
    <col min="11" max="11" width="8.42578125" style="105" customWidth="1"/>
    <col min="12" max="12" width="22.7109375" style="107" customWidth="1"/>
    <col min="13" max="13" width="15.42578125" style="105" customWidth="1"/>
    <col min="14" max="14" width="25.7109375" style="105" customWidth="1"/>
    <col min="15" max="15" width="18.42578125" style="105" customWidth="1"/>
    <col min="16" max="16" width="51.42578125" style="105" customWidth="1"/>
    <col min="17" max="17" width="12.42578125" style="105" customWidth="1"/>
    <col min="18" max="18" width="25" style="105" customWidth="1"/>
    <col min="19" max="19" width="23.85546875" style="105" customWidth="1"/>
    <col min="20" max="20" width="14.85546875" style="105" customWidth="1"/>
    <col min="21" max="21" width="32.85546875" style="105" customWidth="1"/>
    <col min="22" max="22" width="12.28515625" style="105" bestFit="1" customWidth="1"/>
    <col min="23" max="23" width="18.42578125" style="105" customWidth="1"/>
    <col min="24" max="24" width="50.42578125" style="105" customWidth="1"/>
    <col min="25" max="25" width="11.42578125" style="105"/>
    <col min="26" max="26" width="47.85546875" style="105" customWidth="1"/>
    <col min="27" max="27" width="11.42578125" style="105"/>
    <col min="28" max="28" width="22.28515625" style="105" customWidth="1"/>
    <col min="29" max="16384" width="11.42578125" style="105"/>
  </cols>
  <sheetData>
    <row r="1" spans="1:22" s="98" customFormat="1" ht="24.75" customHeight="1">
      <c r="A1" s="351"/>
      <c r="B1" s="351"/>
      <c r="C1" s="99"/>
      <c r="D1" s="99"/>
      <c r="E1" s="99"/>
      <c r="F1" s="99"/>
      <c r="G1" s="99"/>
      <c r="H1" s="99"/>
      <c r="I1" s="99"/>
      <c r="J1" s="99"/>
      <c r="K1" s="99"/>
      <c r="L1" s="100"/>
      <c r="M1" s="99"/>
      <c r="N1" s="99"/>
      <c r="O1" s="99"/>
      <c r="P1" s="99"/>
      <c r="Q1" s="99"/>
      <c r="R1" s="99"/>
      <c r="S1" s="99"/>
      <c r="T1" s="212" t="s">
        <v>0</v>
      </c>
      <c r="U1" s="213"/>
      <c r="V1" s="98" t="s">
        <v>67</v>
      </c>
    </row>
    <row r="2" spans="1:22" s="98" customFormat="1" ht="34.5" customHeight="1">
      <c r="A2" s="351"/>
      <c r="B2" s="351"/>
      <c r="C2" s="250" t="s">
        <v>1</v>
      </c>
      <c r="D2" s="250"/>
      <c r="E2" s="250"/>
      <c r="F2" s="250"/>
      <c r="G2" s="250"/>
      <c r="H2" s="250"/>
      <c r="I2" s="250"/>
      <c r="J2" s="250"/>
      <c r="K2" s="250"/>
      <c r="L2" s="250"/>
      <c r="M2" s="250"/>
      <c r="N2" s="250"/>
      <c r="O2" s="250"/>
      <c r="P2" s="250"/>
      <c r="Q2" s="250"/>
      <c r="R2" s="250"/>
      <c r="S2" s="251"/>
      <c r="T2" s="212" t="s">
        <v>68</v>
      </c>
      <c r="U2" s="213"/>
    </row>
    <row r="3" spans="1:22" s="98" customFormat="1" ht="32.25" customHeight="1">
      <c r="A3" s="351"/>
      <c r="B3" s="351"/>
      <c r="C3" s="252" t="s">
        <v>69</v>
      </c>
      <c r="D3" s="252"/>
      <c r="E3" s="252"/>
      <c r="F3" s="252"/>
      <c r="G3" s="252"/>
      <c r="H3" s="252"/>
      <c r="I3" s="252"/>
      <c r="J3" s="252"/>
      <c r="K3" s="252"/>
      <c r="L3" s="252"/>
      <c r="M3" s="252"/>
      <c r="N3" s="252"/>
      <c r="O3" s="252"/>
      <c r="P3" s="252"/>
      <c r="Q3" s="252"/>
      <c r="R3" s="252"/>
      <c r="S3" s="253"/>
      <c r="T3" s="212" t="s">
        <v>4</v>
      </c>
      <c r="U3" s="213"/>
    </row>
    <row r="4" spans="1:22" s="98" customFormat="1" ht="30" customHeight="1">
      <c r="A4" s="351"/>
      <c r="B4" s="351"/>
      <c r="C4" s="102"/>
      <c r="D4" s="102"/>
      <c r="E4" s="102"/>
      <c r="F4" s="102"/>
      <c r="G4" s="102"/>
      <c r="H4" s="102"/>
      <c r="I4" s="102"/>
      <c r="J4" s="102"/>
      <c r="K4" s="102"/>
      <c r="L4" s="103"/>
      <c r="M4" s="102"/>
      <c r="N4" s="102"/>
      <c r="O4" s="102"/>
      <c r="P4" s="102"/>
      <c r="Q4" s="102"/>
      <c r="R4" s="102"/>
      <c r="S4" s="102"/>
      <c r="T4" s="212" t="s">
        <v>70</v>
      </c>
      <c r="U4" s="213"/>
    </row>
    <row r="5" spans="1:22" s="98" customFormat="1">
      <c r="A5" s="125"/>
      <c r="B5" s="125"/>
      <c r="L5" s="101"/>
    </row>
    <row r="6" spans="1:22" s="98" customFormat="1" ht="27.75" customHeight="1">
      <c r="A6" s="242" t="s">
        <v>6</v>
      </c>
      <c r="B6" s="242"/>
      <c r="C6" s="254"/>
      <c r="D6" s="255"/>
      <c r="E6" s="255"/>
      <c r="F6" s="255"/>
      <c r="G6" s="255"/>
      <c r="H6" s="255"/>
      <c r="I6" s="255"/>
      <c r="J6" s="255"/>
      <c r="K6" s="255"/>
      <c r="L6" s="255"/>
      <c r="M6" s="255"/>
      <c r="N6" s="255"/>
      <c r="O6" s="255"/>
      <c r="P6" s="255"/>
      <c r="Q6" s="255"/>
      <c r="R6" s="255"/>
      <c r="S6" s="255"/>
      <c r="T6" s="255"/>
      <c r="U6" s="256"/>
    </row>
    <row r="7" spans="1:22" s="98" customFormat="1" ht="24.75" customHeight="1">
      <c r="I7" s="96"/>
      <c r="J7" s="96"/>
      <c r="K7" s="96"/>
      <c r="L7" s="97"/>
      <c r="M7" s="96"/>
      <c r="N7" s="96"/>
      <c r="O7" s="96"/>
      <c r="P7" s="96"/>
      <c r="Q7" s="96"/>
      <c r="R7" s="96"/>
    </row>
    <row r="8" spans="1:22" s="98" customFormat="1" ht="31.5" customHeight="1">
      <c r="A8" s="242" t="s">
        <v>8</v>
      </c>
      <c r="B8" s="242"/>
      <c r="C8" s="257"/>
      <c r="D8" s="258"/>
      <c r="E8" s="258"/>
      <c r="F8" s="258"/>
      <c r="G8" s="258"/>
      <c r="H8" s="258"/>
      <c r="I8" s="258"/>
      <c r="J8" s="258"/>
      <c r="K8" s="258"/>
      <c r="L8" s="258"/>
      <c r="M8" s="258"/>
      <c r="N8" s="258"/>
      <c r="O8" s="258"/>
      <c r="P8" s="258"/>
      <c r="Q8" s="258"/>
      <c r="R8" s="258"/>
      <c r="S8" s="258"/>
      <c r="T8" s="258"/>
      <c r="U8" s="259"/>
    </row>
    <row r="9" spans="1:22" s="98" customFormat="1" ht="12" customHeight="1">
      <c r="B9" s="104"/>
      <c r="I9" s="96"/>
      <c r="J9" s="96"/>
      <c r="K9" s="96"/>
      <c r="L9" s="97"/>
      <c r="M9" s="96"/>
      <c r="N9" s="96"/>
      <c r="O9" s="96"/>
      <c r="P9" s="96"/>
      <c r="Q9" s="96"/>
      <c r="R9" s="96"/>
    </row>
    <row r="10" spans="1:22" ht="33.75" customHeight="1">
      <c r="A10" s="214" t="s">
        <v>71</v>
      </c>
      <c r="B10" s="214"/>
      <c r="C10" s="214"/>
      <c r="D10" s="214"/>
      <c r="E10" s="214"/>
      <c r="F10" s="214"/>
      <c r="G10" s="214"/>
      <c r="H10" s="214"/>
      <c r="I10" s="230" t="s">
        <v>72</v>
      </c>
      <c r="J10" s="231"/>
      <c r="K10" s="231"/>
      <c r="L10" s="231"/>
      <c r="M10" s="231"/>
      <c r="N10" s="232"/>
      <c r="O10" s="215" t="s">
        <v>12</v>
      </c>
      <c r="P10" s="215"/>
      <c r="Q10" s="215"/>
      <c r="R10" s="216"/>
      <c r="S10" s="217" t="s">
        <v>73</v>
      </c>
      <c r="T10" s="217"/>
      <c r="U10" s="217"/>
    </row>
    <row r="11" spans="1:22" ht="60.75" customHeight="1">
      <c r="A11" s="243" t="s">
        <v>74</v>
      </c>
      <c r="B11" s="240" t="s">
        <v>15</v>
      </c>
      <c r="C11" s="245" t="s">
        <v>75</v>
      </c>
      <c r="D11" s="228" t="s">
        <v>76</v>
      </c>
      <c r="E11" s="238" t="s">
        <v>18</v>
      </c>
      <c r="F11" s="247" t="s">
        <v>19</v>
      </c>
      <c r="G11" s="247" t="s">
        <v>77</v>
      </c>
      <c r="H11" s="248" t="s">
        <v>78</v>
      </c>
      <c r="I11" s="229" t="s">
        <v>22</v>
      </c>
      <c r="J11" s="229"/>
      <c r="K11" s="229" t="s">
        <v>79</v>
      </c>
      <c r="L11" s="229"/>
      <c r="M11" s="233" t="s">
        <v>80</v>
      </c>
      <c r="N11" s="234"/>
      <c r="O11" s="228" t="s">
        <v>81</v>
      </c>
      <c r="P11" s="228" t="s">
        <v>25</v>
      </c>
      <c r="Q11" s="228" t="s">
        <v>26</v>
      </c>
      <c r="R11" s="228"/>
      <c r="S11" s="235" t="s">
        <v>82</v>
      </c>
      <c r="T11" s="236"/>
      <c r="U11" s="237"/>
    </row>
    <row r="12" spans="1:22" ht="54" customHeight="1">
      <c r="A12" s="244"/>
      <c r="B12" s="241"/>
      <c r="C12" s="246"/>
      <c r="D12" s="228"/>
      <c r="E12" s="239"/>
      <c r="F12" s="239"/>
      <c r="G12" s="239"/>
      <c r="H12" s="249"/>
      <c r="I12" s="179" t="s">
        <v>28</v>
      </c>
      <c r="J12" s="179" t="s">
        <v>29</v>
      </c>
      <c r="K12" s="179" t="s">
        <v>28</v>
      </c>
      <c r="L12" s="179" t="s">
        <v>29</v>
      </c>
      <c r="M12" s="179" t="s">
        <v>30</v>
      </c>
      <c r="N12" s="179" t="s">
        <v>83</v>
      </c>
      <c r="O12" s="228"/>
      <c r="P12" s="228"/>
      <c r="Q12" s="180" t="s">
        <v>28</v>
      </c>
      <c r="R12" s="180" t="s">
        <v>29</v>
      </c>
      <c r="S12" s="181" t="s">
        <v>84</v>
      </c>
      <c r="T12" s="181" t="s">
        <v>83</v>
      </c>
      <c r="U12" s="181" t="s">
        <v>34</v>
      </c>
    </row>
    <row r="13" spans="1:22" ht="15" customHeight="1">
      <c r="A13" s="189"/>
      <c r="B13" s="189"/>
      <c r="C13" s="189"/>
      <c r="D13" s="189"/>
      <c r="E13" s="190"/>
      <c r="F13" s="189"/>
      <c r="G13" s="189"/>
      <c r="H13" s="190"/>
      <c r="I13" s="185"/>
      <c r="J13" s="37" t="str">
        <f t="shared" ref="J13:J14" si="0">IF(C13="RIESGO",IF(I13=0,"",IF(I13=1,"Remota probabilidad de ocurrencia. Sería irrazonable esperar que se produjera el fallo",IF(I13&lt;4,"Baja probabilidad de ocurrencia. Ocasionalmente podría producirse un número relativo bajo de fallos ",IF(I13&lt;7,"Moderada probabilidad de ocurrencia. Asociado a situaciones similares que hayan tenido fallos esporádicos, pero en grandes proporciones",IF(I13&lt;9,"Alta probabilidad de ocurrencia. Los fallos se presentan con frecuencia",IF(I13&lt;11,"Muy alta probabilidad de ocurrencia. Se producirá el fallo con total seguridad","Corregir Valor")))))),IF(I13=0,"",IF(I13=1,"Remota: La oportunidad es muy improbable. Las condiciones actuales hacen que sea altamente poco probable que se materialice.",IF(I13&lt;4,"Baja: La oportunidad tiene pocas probabilidades de ocurrir, pero aún es posible bajo condiciones excepcionales. No se debe descartar completamente, aunque las condiciones son limitadas. ",IF(I13&lt;7,"Moderada: Existen posibilidades, aunque su aparición depende de mejoras en las condiciones o de acciones estratégicas.",IF(I13&lt;9,"Alta: Las oportunidades tienen una alta probabilidad de materializarse. Surgen con regularidad bajo las condiciones actuales y se incrementan si se refuerzan los factores favorables",IF(I13&lt;11,"Muy Alta: Las oportunidades son prácticamente seguras. Las condiciones son tan favorables que la materialización de la oportunidad es casi garantizada","Corregir Valor")))))))</f>
        <v/>
      </c>
      <c r="K13" s="185"/>
      <c r="L13" s="193" t="str">
        <f t="shared" ref="L13:L24" si="1">IF(C13="RIESGO",IF(K13=0,"",IF(K13=1,"Irrazonable esperar que el fallo produjese un efecto perceptible en el rendimiento del servicio. Probablemente, el usuario no podrá detectar el fallo",IF(K13&lt;4,"Baja gravedad debido a la escasa importancia de las consecuencias del fallo, que causarían en el usuario un ligero descontento",IF(K13&lt;7,"Moderada gravedad del fallo que causaría al usuario cierto descontento. Puede ocasionar retrabajos",IF(K13&lt;9,"Alta clasificación de gravedad debido a la naturaleza del fallo que causa en el usuario un alto grado de insatisfacción sin llegar a incumplir la normativa sobre seguridad o quebrando de leyes. Requiere de retrabajos mayores",IF(K13&lt;11,"Muy alta clasificación de gravedad que origina total insatisfacción del usuario, o puede llegar a suponer un riesgo para la seguridad o incumplimiento de la normativa.","Corregir Valor")))))),IF(K13=0,"",IF(K13=1,"Mejora mínima que no afecta la eficiencia o calidad del servicio.",IF(K13&lt;4,"Ajustes menores que incrementan algo la eficiencia, pero no transforman el servicio",IF(K13&lt;7,"Nuevas funcionalidades que mejoran la experiencia del usuario de manera visible.",IF(K13&lt;9,"Implementación de mejoras sustanciales que aumentan la satisfacción del usuario",IF(K13&lt;11,"Innovación disruptiva que redefine el producto o servicio, elevando la competitividad.","Corregir Valor")))))))</f>
        <v/>
      </c>
      <c r="M13" s="182">
        <f t="shared" ref="M13:M14" si="2">I13*K13</f>
        <v>0</v>
      </c>
      <c r="N13" s="37" t="str">
        <f t="shared" ref="N13:N14" si="3">IF(C13="OPORTUNIDAD",IF(M13=0, "NO APLICA", IF(M13&lt;1,"NPR",IF(M13&lt;=30,"BAJO - REPLANTEAR",IF(M13&lt;=60,"MEDIO - CONSIDERAR",IF(M13&lt;=100,"ALTO - APROVECHAR","Falso"))))),IF(M13=0, "NO APLICA", IF(M13&lt;1,"NPR",IF(M13&lt;=30,"BAJO",IF(M13&lt;=60,"MEDIO",IF(M13&lt;=100,"ALTO","Falso"))))))</f>
        <v>NO APLICA</v>
      </c>
      <c r="O13" s="185"/>
      <c r="P13" s="186"/>
      <c r="Q13" s="185" t="b">
        <f t="shared" ref="Q13:Q14" si="4">IF(C13="OPORTUNIDAD","NO APLICA")</f>
        <v>0</v>
      </c>
      <c r="R13" s="37" t="str">
        <f t="shared" ref="R13:R14" si="5">IF(C13="OPORTUNIDAD","NO APLICA",IF(C13="RIESGO",IF(Q13=0,"",IF(Q13=1,"Remota probabilidad de que el defecto llegue al usuario, Casi completa fiabilidad de los controles. El control detectará la existencia de la falla casi con certeza.",IF(Q13&lt;4,"Baja probabilidad de que el defecto llegue al usuario ya que, de producirse, seria detectado por los controles o en fases posteriores del proceso. El control tiene una buena probabilidad de detectar la existencia de la falla.",IF(Q13&lt;7,"Moderada probabilidad de que el servicio defectuoso llegue al usuario. El control puede detectar la existencia de la falla.",IF(Q13&lt;9,"Alta probabilidad de que el servicio defectuoso llegue al usuario debido a la baja fiabilidad de los controles existentes. Alta   probabilidad   de   que   el   control   no detecte la existencia de la falla.",IF(Q13&lt;11,"Muy alta probabilidad de que el servicio defectuoso llegue al usuario.  Muy alta probabilidad de que el control no detecte la existencia de la falla..","Corregir Valor")))))),IF(Q13=0,"",IF(Q13=1,"Probabilidad remota de detección de oportunidades. Las estrategias son casi inexistentes o ineficaces.",IF(Q13&lt;4,"Baja probabilidad de detección de oportunidades. Las estrategias son limitadas y no son sistemáticas",IF(Q13&lt;7,"Moderada probabilidad de detección de oportunidades. Las estrategias son limitadas y no son sistemáticas",IF(Q13&lt;9,"Alta probabilidad de detección de oportunidades. Las estrategias son eficaces y permiten la identificación constante de oportunidades",IF(Q13&lt;11,"Muy alta probabilidad de detección de oportunidades. Las estrategias están completamente optimizadas y son muy efectivas.","Corregir Valor"))))))))</f>
        <v>Corregir Valor</v>
      </c>
      <c r="S13" s="183">
        <f t="shared" ref="S13:S14" si="6">IF(C13="OPORTUNIDAD","NO APLICA",(I13*K13*Q13))</f>
        <v>0</v>
      </c>
      <c r="T13" s="24" t="str">
        <f t="shared" ref="T13:T14" si="7">IF(C13="OPORTUNIDAD","NO APLICA",IF(C13="RIESGO",IF(S13=0,"NO APLICA",IF(S13&lt;1,"NPR",IF(S13&lt;301,"Riesgo Bajo",IF(S13&lt;601,"Riesgo Medio",IF(S13&lt;1001,"Riesgo Alto","Falso"))))),IF(S13=0,"NO APLICA",IF(S13&lt;1,"NPR",IF(S13&lt;301,"Bajo",IF(S13&lt;601,"Medio",IF(S13&lt;1001,"Alto","Falso")))))))</f>
        <v>NO APLICA</v>
      </c>
      <c r="U13" s="184" t="str">
        <f t="shared" ref="U13:U24" si="8">IF(C13="OPORTUNIDAD","REALIZAR PLAN DE ACCCION",IF(C13="RIESGO",IF(T13="Riesgo Bajo","Aceptable BAJO  No tratamiento mantener controles",IF(T13="Riesgo Bajo","Aceptable BAJO  No tratamiento mantener controles",IF(T13="Riesgo Medio","No Aceptable MODERADO Tratamiento a mediano o largo plazo 1 a 5 años",IF(T13="Riesgo Alto","No Aceptable PRIORITARIO Tratamiento inmediato o a corto plazo hasta 1 año","")))),IF(T13="Bajo","Replantear",IF(T13="Medio","Considerar ",IF(T13="Alto","Aprovechar","")))))</f>
        <v/>
      </c>
    </row>
    <row r="14" spans="1:22" ht="15" customHeight="1">
      <c r="A14" s="189"/>
      <c r="B14" s="191"/>
      <c r="C14" s="189"/>
      <c r="D14" s="191"/>
      <c r="E14" s="192"/>
      <c r="F14" s="191"/>
      <c r="G14" s="191"/>
      <c r="H14" s="190"/>
      <c r="I14" s="185"/>
      <c r="J14" s="37" t="str">
        <f t="shared" si="0"/>
        <v/>
      </c>
      <c r="K14" s="185"/>
      <c r="L14" s="193" t="str">
        <f t="shared" si="1"/>
        <v/>
      </c>
      <c r="M14" s="182">
        <f t="shared" si="2"/>
        <v>0</v>
      </c>
      <c r="N14" s="37" t="str">
        <f t="shared" si="3"/>
        <v>NO APLICA</v>
      </c>
      <c r="O14" s="185"/>
      <c r="P14" s="187"/>
      <c r="Q14" s="185" t="b">
        <f t="shared" si="4"/>
        <v>0</v>
      </c>
      <c r="R14" s="37" t="str">
        <f t="shared" si="5"/>
        <v>Corregir Valor</v>
      </c>
      <c r="S14" s="183">
        <f t="shared" si="6"/>
        <v>0</v>
      </c>
      <c r="T14" s="24" t="str">
        <f t="shared" si="7"/>
        <v>NO APLICA</v>
      </c>
      <c r="U14" s="184" t="str">
        <f t="shared" si="8"/>
        <v/>
      </c>
    </row>
    <row r="15" spans="1:22" s="98" customFormat="1" ht="15" customHeight="1">
      <c r="A15" s="189"/>
      <c r="B15" s="191"/>
      <c r="C15" s="189"/>
      <c r="D15" s="191"/>
      <c r="E15" s="192"/>
      <c r="F15" s="191"/>
      <c r="G15" s="191"/>
      <c r="H15" s="190"/>
      <c r="I15" s="185"/>
      <c r="J15" s="37" t="str">
        <f t="shared" ref="J15:J29" si="9">IF(C15="RIESGO",IF(I15=0,"",IF(I15=1,"Remota probabilidad de ocurrencia. Sería irrazonable esperar que se produjera el fallo",IF(I15&lt;4,"Baja probabilidad de ocurrencia. Ocasionalmente podría producirse un número relativo bajo de fallos ",IF(I15&lt;7,"Moderada probabilidad de ocurrencia. Asociado a situaciones similares que hayan tenido fallos esporádicos, pero en grandes proporciones",IF(I15&lt;9,"Alta probabilidad de ocurrencia. Los fallos se presentan con frecuencia",IF(I15&lt;11,"Muy alta probabilidad de ocurrencia. Se producirá el fallo con total seguridad","Corregir Valor")))))),IF(I15=0,"",IF(I15=1,"Remota: La oportunidad es muy improbable. Las condiciones actuales hacen que sea altamente poco probable que se materialice.",IF(I15&lt;4,"Baja: La oportunidad tiene pocas probabilidades de ocurrir, pero aún es posible bajo condiciones excepcionales. No se debe descartar completamente, aunque las condiciones son limitadas. ",IF(I15&lt;7,"Moderada: Existen posibilidades, aunque su aparición depende de mejoras en las condiciones o de acciones estratégicas.",IF(I15&lt;9,"Alta: Las oportunidades tienen una alta probabilidad de materializarse. Surgen con regularidad bajo las condiciones actuales y se incrementan si se refuerzan los factores favorables",IF(I15&lt;11,"Muy Alta: Las oportunidades son prácticamente seguras. Las condiciones son tan favorables que la materialización de la oportunidad es casi garantizada","Corregir Valor")))))))</f>
        <v/>
      </c>
      <c r="K15" s="185"/>
      <c r="L15" s="193" t="str">
        <f t="shared" si="1"/>
        <v/>
      </c>
      <c r="M15" s="182">
        <f t="shared" ref="M15:M29" si="10">I15*K15</f>
        <v>0</v>
      </c>
      <c r="N15" s="37" t="str">
        <f t="shared" ref="N15:N29" si="11">IF(C15="OPORTUNIDAD",IF(M15=0, "NO APLICA", IF(M15&lt;1,"NPR",IF(M15&lt;=30,"BAJO - REPLANTEAR",IF(M15&lt;=60,"MEDIO - CONSIDERAR",IF(M15&lt;=100,"ALTO - APROVECHAR","Falso"))))),IF(M15=0, "NO APLICA", IF(M15&lt;1,"NPR",IF(M15&lt;=30,"BAJO",IF(M15&lt;=60,"MEDIO",IF(M15&lt;=100,"ALTO","Falso"))))))</f>
        <v>NO APLICA</v>
      </c>
      <c r="O15" s="185"/>
      <c r="P15" s="187"/>
      <c r="Q15" s="185" t="b">
        <f t="shared" ref="Q15:Q29" si="12">IF(C15="OPORTUNIDAD","NO APLICA")</f>
        <v>0</v>
      </c>
      <c r="R15" s="37" t="str">
        <f t="shared" ref="R15:R29" si="13">IF(C15="OPORTUNIDAD","NO APLICA",IF(C15="RIESGO",IF(Q15=0,"",IF(Q15=1,"Remota probabilidad de que el defecto llegue al usuario, Casi completa fiabilidad de los controles. El control detectará la existencia de la falla casi con certeza.",IF(Q15&lt;4,"Baja probabilidad de que el defecto llegue al usuario ya que, de producirse, seria detectado por los controles o en fases posteriores del proceso. El control tiene una buena probabilidad de detectar la existencia de la falla.",IF(Q15&lt;7,"Moderada probabilidad de que el servicio defectuoso llegue al usuario. El control puede detectar la existencia de la falla.",IF(Q15&lt;9,"Alta probabilidad de que el servicio defectuoso llegue al usuario debido a la baja fiabilidad de los controles existentes. Alta   probabilidad   de   que   el   control   no detecte la existencia de la falla.",IF(Q15&lt;11,"Muy alta probabilidad de que el servicio defectuoso llegue al usuario.  Muy alta probabilidad de que el control no detecte la existencia de la falla..","Corregir Valor")))))),IF(Q15=0,"",IF(Q15=1,"Probabilidad remota de detección de oportunidades. Las estrategias son casi inexistentes o ineficaces.",IF(Q15&lt;4,"Baja probabilidad de detección de oportunidades. Las estrategias son limitadas y no son sistemáticas",IF(Q15&lt;7,"Moderada probabilidad de detección de oportunidades. Las estrategias son limitadas y no son sistemáticas",IF(Q15&lt;9,"Alta probabilidad de detección de oportunidades. Las estrategias son eficaces y permiten la identificación constante de oportunidades",IF(Q15&lt;11,"Muy alta probabilidad de detección de oportunidades. Las estrategias están completamente optimizadas y son muy efectivas.","Corregir Valor"))))))))</f>
        <v>Corregir Valor</v>
      </c>
      <c r="S15" s="183">
        <f t="shared" ref="S15:S29" si="14">IF(C15="OPORTUNIDAD","NO APLICA",(I15*K15*Q15))</f>
        <v>0</v>
      </c>
      <c r="T15" s="24" t="str">
        <f t="shared" ref="T15:T29" si="15">IF(C15="OPORTUNIDAD","NO APLICA",IF(C15="RIESGO",IF(S15=0,"NO APLICA",IF(S15&lt;1,"NPR",IF(S15&lt;301,"Riesgo Bajo",IF(S15&lt;601,"Riesgo Medio",IF(S15&lt;1001,"Riesgo Alto","Falso"))))),IF(S15=0,"NO APLICA",IF(S15&lt;1,"NPR",IF(S15&lt;301,"Bajo",IF(S15&lt;601,"Medio",IF(S15&lt;1001,"Alto","Falso")))))))</f>
        <v>NO APLICA</v>
      </c>
      <c r="U15" s="184" t="str">
        <f t="shared" si="8"/>
        <v/>
      </c>
    </row>
    <row r="16" spans="1:22" ht="15" customHeight="1">
      <c r="A16" s="189"/>
      <c r="B16" s="191"/>
      <c r="C16" s="189"/>
      <c r="D16" s="191"/>
      <c r="E16" s="192"/>
      <c r="F16" s="191"/>
      <c r="G16" s="191"/>
      <c r="H16" s="190"/>
      <c r="I16" s="185"/>
      <c r="J16" s="37" t="str">
        <f t="shared" si="9"/>
        <v/>
      </c>
      <c r="K16" s="185"/>
      <c r="L16" s="193" t="str">
        <f t="shared" si="1"/>
        <v/>
      </c>
      <c r="M16" s="182">
        <f t="shared" si="10"/>
        <v>0</v>
      </c>
      <c r="N16" s="37" t="str">
        <f t="shared" si="11"/>
        <v>NO APLICA</v>
      </c>
      <c r="O16" s="185"/>
      <c r="P16" s="187"/>
      <c r="Q16" s="185" t="b">
        <f t="shared" si="12"/>
        <v>0</v>
      </c>
      <c r="R16" s="37" t="str">
        <f t="shared" si="13"/>
        <v>Corregir Valor</v>
      </c>
      <c r="S16" s="183">
        <f t="shared" si="14"/>
        <v>0</v>
      </c>
      <c r="T16" s="24" t="str">
        <f t="shared" si="15"/>
        <v>NO APLICA</v>
      </c>
      <c r="U16" s="184" t="str">
        <f t="shared" si="8"/>
        <v/>
      </c>
    </row>
    <row r="17" spans="1:21" ht="15" customHeight="1">
      <c r="A17" s="189"/>
      <c r="B17" s="191"/>
      <c r="C17" s="189"/>
      <c r="D17" s="191"/>
      <c r="E17" s="192"/>
      <c r="F17" s="191"/>
      <c r="G17" s="191"/>
      <c r="H17" s="190"/>
      <c r="I17" s="185"/>
      <c r="J17" s="37" t="str">
        <f t="shared" si="9"/>
        <v/>
      </c>
      <c r="K17" s="185"/>
      <c r="L17" s="193" t="str">
        <f t="shared" si="1"/>
        <v/>
      </c>
      <c r="M17" s="182">
        <f t="shared" si="10"/>
        <v>0</v>
      </c>
      <c r="N17" s="37" t="str">
        <f t="shared" si="11"/>
        <v>NO APLICA</v>
      </c>
      <c r="O17" s="185"/>
      <c r="P17" s="187"/>
      <c r="Q17" s="185" t="b">
        <f t="shared" si="12"/>
        <v>0</v>
      </c>
      <c r="R17" s="37" t="str">
        <f t="shared" si="13"/>
        <v>Corregir Valor</v>
      </c>
      <c r="S17" s="183">
        <f t="shared" si="14"/>
        <v>0</v>
      </c>
      <c r="T17" s="24" t="str">
        <f t="shared" si="15"/>
        <v>NO APLICA</v>
      </c>
      <c r="U17" s="184" t="str">
        <f t="shared" si="8"/>
        <v/>
      </c>
    </row>
    <row r="18" spans="1:21" ht="15" customHeight="1">
      <c r="A18" s="189"/>
      <c r="B18" s="191"/>
      <c r="C18" s="189"/>
      <c r="D18" s="191"/>
      <c r="E18" s="192"/>
      <c r="F18" s="191"/>
      <c r="G18" s="191"/>
      <c r="H18" s="190"/>
      <c r="I18" s="185"/>
      <c r="J18" s="37" t="str">
        <f t="shared" si="9"/>
        <v/>
      </c>
      <c r="K18" s="185"/>
      <c r="L18" s="193" t="str">
        <f t="shared" si="1"/>
        <v/>
      </c>
      <c r="M18" s="182">
        <f t="shared" si="10"/>
        <v>0</v>
      </c>
      <c r="N18" s="37" t="str">
        <f t="shared" si="11"/>
        <v>NO APLICA</v>
      </c>
      <c r="O18" s="185"/>
      <c r="P18" s="187"/>
      <c r="Q18" s="185" t="b">
        <f t="shared" si="12"/>
        <v>0</v>
      </c>
      <c r="R18" s="37" t="str">
        <f t="shared" si="13"/>
        <v>Corregir Valor</v>
      </c>
      <c r="S18" s="183">
        <f t="shared" si="14"/>
        <v>0</v>
      </c>
      <c r="T18" s="24" t="str">
        <f t="shared" si="15"/>
        <v>NO APLICA</v>
      </c>
      <c r="U18" s="184" t="str">
        <f t="shared" si="8"/>
        <v/>
      </c>
    </row>
    <row r="19" spans="1:21" ht="15" customHeight="1">
      <c r="A19" s="189"/>
      <c r="B19" s="191"/>
      <c r="C19" s="189"/>
      <c r="D19" s="191"/>
      <c r="E19" s="192"/>
      <c r="F19" s="191"/>
      <c r="G19" s="191"/>
      <c r="H19" s="190"/>
      <c r="I19" s="185"/>
      <c r="J19" s="37" t="str">
        <f t="shared" si="9"/>
        <v/>
      </c>
      <c r="K19" s="185"/>
      <c r="L19" s="193" t="str">
        <f t="shared" si="1"/>
        <v/>
      </c>
      <c r="M19" s="182">
        <f t="shared" si="10"/>
        <v>0</v>
      </c>
      <c r="N19" s="37" t="str">
        <f t="shared" si="11"/>
        <v>NO APLICA</v>
      </c>
      <c r="O19" s="185"/>
      <c r="P19" s="187"/>
      <c r="Q19" s="185" t="b">
        <f t="shared" si="12"/>
        <v>0</v>
      </c>
      <c r="R19" s="37" t="str">
        <f t="shared" si="13"/>
        <v>Corregir Valor</v>
      </c>
      <c r="S19" s="183">
        <f t="shared" si="14"/>
        <v>0</v>
      </c>
      <c r="T19" s="24" t="str">
        <f t="shared" si="15"/>
        <v>NO APLICA</v>
      </c>
      <c r="U19" s="184" t="str">
        <f t="shared" si="8"/>
        <v/>
      </c>
    </row>
    <row r="20" spans="1:21" ht="15" customHeight="1">
      <c r="A20" s="189"/>
      <c r="B20" s="191"/>
      <c r="C20" s="189"/>
      <c r="D20" s="191"/>
      <c r="E20" s="192"/>
      <c r="F20" s="191"/>
      <c r="G20" s="191"/>
      <c r="H20" s="190"/>
      <c r="I20" s="185"/>
      <c r="J20" s="37" t="str">
        <f t="shared" si="9"/>
        <v/>
      </c>
      <c r="K20" s="185"/>
      <c r="L20" s="193" t="str">
        <f t="shared" si="1"/>
        <v/>
      </c>
      <c r="M20" s="182">
        <f t="shared" si="10"/>
        <v>0</v>
      </c>
      <c r="N20" s="37" t="str">
        <f t="shared" si="11"/>
        <v>NO APLICA</v>
      </c>
      <c r="O20" s="185"/>
      <c r="P20" s="187"/>
      <c r="Q20" s="185" t="b">
        <f t="shared" si="12"/>
        <v>0</v>
      </c>
      <c r="R20" s="37" t="str">
        <f t="shared" si="13"/>
        <v>Corregir Valor</v>
      </c>
      <c r="S20" s="183">
        <f t="shared" si="14"/>
        <v>0</v>
      </c>
      <c r="T20" s="24" t="str">
        <f t="shared" si="15"/>
        <v>NO APLICA</v>
      </c>
      <c r="U20" s="184" t="str">
        <f t="shared" si="8"/>
        <v/>
      </c>
    </row>
    <row r="21" spans="1:21" ht="15">
      <c r="A21" s="189"/>
      <c r="B21" s="191"/>
      <c r="C21" s="189"/>
      <c r="D21" s="191"/>
      <c r="E21" s="192"/>
      <c r="F21" s="191"/>
      <c r="G21" s="191"/>
      <c r="H21" s="190"/>
      <c r="I21" s="185"/>
      <c r="J21" s="37" t="str">
        <f t="shared" si="9"/>
        <v/>
      </c>
      <c r="K21" s="185"/>
      <c r="L21" s="193" t="str">
        <f t="shared" si="1"/>
        <v/>
      </c>
      <c r="M21" s="182">
        <f t="shared" si="10"/>
        <v>0</v>
      </c>
      <c r="N21" s="37" t="str">
        <f t="shared" si="11"/>
        <v>NO APLICA</v>
      </c>
      <c r="O21" s="185"/>
      <c r="P21" s="187"/>
      <c r="Q21" s="185" t="b">
        <f t="shared" si="12"/>
        <v>0</v>
      </c>
      <c r="R21" s="37" t="str">
        <f t="shared" si="13"/>
        <v>Corregir Valor</v>
      </c>
      <c r="S21" s="183">
        <f t="shared" si="14"/>
        <v>0</v>
      </c>
      <c r="T21" s="24" t="str">
        <f t="shared" si="15"/>
        <v>NO APLICA</v>
      </c>
      <c r="U21" s="184" t="str">
        <f t="shared" si="8"/>
        <v/>
      </c>
    </row>
    <row r="22" spans="1:21" ht="15">
      <c r="A22" s="189"/>
      <c r="B22" s="191"/>
      <c r="C22" s="189"/>
      <c r="D22" s="191"/>
      <c r="E22" s="192"/>
      <c r="F22" s="191"/>
      <c r="G22" s="191"/>
      <c r="H22" s="190"/>
      <c r="I22" s="185"/>
      <c r="J22" s="37" t="str">
        <f t="shared" si="9"/>
        <v/>
      </c>
      <c r="K22" s="185"/>
      <c r="L22" s="193" t="str">
        <f t="shared" si="1"/>
        <v/>
      </c>
      <c r="M22" s="182">
        <f t="shared" si="10"/>
        <v>0</v>
      </c>
      <c r="N22" s="37" t="str">
        <f t="shared" si="11"/>
        <v>NO APLICA</v>
      </c>
      <c r="O22" s="185"/>
      <c r="P22" s="187"/>
      <c r="Q22" s="185" t="b">
        <f t="shared" si="12"/>
        <v>0</v>
      </c>
      <c r="R22" s="37" t="str">
        <f t="shared" si="13"/>
        <v>Corregir Valor</v>
      </c>
      <c r="S22" s="183">
        <f t="shared" si="14"/>
        <v>0</v>
      </c>
      <c r="T22" s="24" t="str">
        <f t="shared" si="15"/>
        <v>NO APLICA</v>
      </c>
      <c r="U22" s="184" t="str">
        <f t="shared" si="8"/>
        <v/>
      </c>
    </row>
    <row r="23" spans="1:21" ht="15">
      <c r="A23" s="189"/>
      <c r="B23" s="191"/>
      <c r="C23" s="189"/>
      <c r="D23" s="191"/>
      <c r="E23" s="192"/>
      <c r="F23" s="191"/>
      <c r="G23" s="191"/>
      <c r="H23" s="190"/>
      <c r="I23" s="185"/>
      <c r="J23" s="37" t="str">
        <f t="shared" si="9"/>
        <v/>
      </c>
      <c r="K23" s="185"/>
      <c r="L23" s="193" t="str">
        <f t="shared" si="1"/>
        <v/>
      </c>
      <c r="M23" s="182">
        <f t="shared" si="10"/>
        <v>0</v>
      </c>
      <c r="N23" s="37" t="str">
        <f t="shared" si="11"/>
        <v>NO APLICA</v>
      </c>
      <c r="O23" s="185"/>
      <c r="P23" s="187"/>
      <c r="Q23" s="185" t="b">
        <f t="shared" si="12"/>
        <v>0</v>
      </c>
      <c r="R23" s="37" t="str">
        <f t="shared" si="13"/>
        <v>Corregir Valor</v>
      </c>
      <c r="S23" s="183">
        <f t="shared" si="14"/>
        <v>0</v>
      </c>
      <c r="T23" s="24" t="str">
        <f t="shared" si="15"/>
        <v>NO APLICA</v>
      </c>
      <c r="U23" s="184" t="str">
        <f t="shared" si="8"/>
        <v/>
      </c>
    </row>
    <row r="24" spans="1:21" ht="15">
      <c r="A24" s="189"/>
      <c r="B24" s="191"/>
      <c r="C24" s="189"/>
      <c r="D24" s="191"/>
      <c r="E24" s="192"/>
      <c r="F24" s="191"/>
      <c r="G24" s="191"/>
      <c r="H24" s="190"/>
      <c r="I24" s="185"/>
      <c r="J24" s="37" t="str">
        <f t="shared" si="9"/>
        <v/>
      </c>
      <c r="K24" s="185"/>
      <c r="L24" s="193" t="str">
        <f t="shared" si="1"/>
        <v/>
      </c>
      <c r="M24" s="182">
        <f t="shared" si="10"/>
        <v>0</v>
      </c>
      <c r="N24" s="37" t="str">
        <f t="shared" si="11"/>
        <v>NO APLICA</v>
      </c>
      <c r="O24" s="185"/>
      <c r="P24" s="187"/>
      <c r="Q24" s="185" t="b">
        <f t="shared" si="12"/>
        <v>0</v>
      </c>
      <c r="R24" s="37" t="str">
        <f t="shared" si="13"/>
        <v>Corregir Valor</v>
      </c>
      <c r="S24" s="183">
        <f t="shared" si="14"/>
        <v>0</v>
      </c>
      <c r="T24" s="24" t="str">
        <f t="shared" si="15"/>
        <v>NO APLICA</v>
      </c>
      <c r="U24" s="184" t="str">
        <f t="shared" si="8"/>
        <v/>
      </c>
    </row>
    <row r="25" spans="1:21" ht="15">
      <c r="A25" s="189"/>
      <c r="B25" s="189"/>
      <c r="C25" s="189"/>
      <c r="D25" s="189"/>
      <c r="E25" s="190"/>
      <c r="F25" s="189"/>
      <c r="G25" s="189"/>
      <c r="H25" s="190"/>
      <c r="I25" s="185"/>
      <c r="J25" s="37" t="str">
        <f t="shared" si="9"/>
        <v/>
      </c>
      <c r="K25" s="185"/>
      <c r="L25" s="193" t="str">
        <f t="shared" ref="L25:L47" si="16">IF(C25="RIESGO",IF(K25=0,"",IF(K25=1,"Irrazonable esperar que el fallo produjese un efecto perceptible en el rendimiento del servicio. Probablemente, el usuario no podrá detectar el fallo",IF(K25&lt;4,"Baja gravedad debido a la escasa importancia de las consecuencias del fallo, que causarían en el usuario un ligero descontento",IF(K25&lt;7,"Moderada gravedad del fallo que causaría al usuario cierto descontento. Puede ocasionar retrabajos",IF(K25&lt;9,"Alta clasificación de gravedad debido a la naturaleza del fallo que causa en el usuario un alto grado de insatisfacción sin llegar a incumplir la normativa sobre seguridad o quebrando de leyes. Requiere de retrabajos mayores",IF(K25&lt;11,"Muy alta clasificación de gravedad que origina total insatisfacción del usuario, o puede llegar a suponer un riesgo para la seguridad o incumplimiento de la normativa.","Corregir Valor")))))),IF(K25=0,"",IF(K25=1,"Mejora mínima que no afecta la eficiencia o calidad del servicio.",IF(K25&lt;4,"Ajustes menores que incrementan algo la eficiencia, pero no transforman el servicio",IF(K25&lt;7,"Nuevas funcionalidades que mejoran la experiencia del usuario de manera visible.",IF(K25&lt;9,"Implementación de mejoras sustanciales que aumentan la satisfacción del usuario",IF(K25&lt;11,"Innovación disruptiva que redefine el producto o servicio, elevando la competitividad.","Corregir Valor")))))))</f>
        <v/>
      </c>
      <c r="M25" s="182">
        <f t="shared" si="10"/>
        <v>0</v>
      </c>
      <c r="N25" s="37" t="str">
        <f t="shared" si="11"/>
        <v>NO APLICA</v>
      </c>
      <c r="O25" s="185"/>
      <c r="P25" s="186"/>
      <c r="Q25" s="185" t="b">
        <f t="shared" si="12"/>
        <v>0</v>
      </c>
      <c r="R25" s="37" t="str">
        <f t="shared" si="13"/>
        <v>Corregir Valor</v>
      </c>
      <c r="S25" s="183">
        <f t="shared" si="14"/>
        <v>0</v>
      </c>
      <c r="T25" s="24" t="str">
        <f t="shared" si="15"/>
        <v>NO APLICA</v>
      </c>
      <c r="U25" s="184" t="str">
        <f t="shared" ref="U25:U47" si="17">IF(C25="OPORTUNIDAD","REALIZAR PLAN DE ACCCION",IF(C25="RIESGO",IF(T25="Riesgo Bajo","Aceptable BAJO  No tratamiento mantener controles",IF(T25="Riesgo Bajo","Aceptable BAJO  No tratamiento mantener controles",IF(T25="Riesgo Medio","No Aceptable MODERADO Tratamiento a mediano o largo plazo 1 a 5 años",IF(T25="Riesgo Alto","No Aceptable PRIORITARIO Tratamiento inmediato o a corto plazo hasta 1 año","")))),IF(T25="Bajo","Replantear",IF(T25="Medio","Considerar ",IF(T25="Alto","Aprovechar","")))))</f>
        <v/>
      </c>
    </row>
    <row r="26" spans="1:21" ht="15">
      <c r="A26" s="189"/>
      <c r="B26" s="191"/>
      <c r="C26" s="189"/>
      <c r="D26" s="191"/>
      <c r="E26" s="192"/>
      <c r="F26" s="191"/>
      <c r="G26" s="191"/>
      <c r="H26" s="190"/>
      <c r="I26" s="185"/>
      <c r="J26" s="37" t="str">
        <f t="shared" si="9"/>
        <v/>
      </c>
      <c r="K26" s="185"/>
      <c r="L26" s="193" t="str">
        <f t="shared" si="16"/>
        <v/>
      </c>
      <c r="M26" s="182">
        <f t="shared" si="10"/>
        <v>0</v>
      </c>
      <c r="N26" s="37" t="str">
        <f t="shared" si="11"/>
        <v>NO APLICA</v>
      </c>
      <c r="O26" s="185"/>
      <c r="P26" s="188"/>
      <c r="Q26" s="185" t="b">
        <f t="shared" si="12"/>
        <v>0</v>
      </c>
      <c r="R26" s="37" t="str">
        <f t="shared" si="13"/>
        <v>Corregir Valor</v>
      </c>
      <c r="S26" s="183">
        <f t="shared" si="14"/>
        <v>0</v>
      </c>
      <c r="T26" s="24" t="str">
        <f t="shared" si="15"/>
        <v>NO APLICA</v>
      </c>
      <c r="U26" s="184" t="str">
        <f t="shared" si="17"/>
        <v/>
      </c>
    </row>
    <row r="27" spans="1:21" ht="15">
      <c r="A27" s="189"/>
      <c r="B27" s="189"/>
      <c r="C27" s="189"/>
      <c r="D27" s="189"/>
      <c r="E27" s="190"/>
      <c r="F27" s="189"/>
      <c r="G27" s="189"/>
      <c r="H27" s="190"/>
      <c r="I27" s="185"/>
      <c r="J27" s="37" t="str">
        <f t="shared" si="9"/>
        <v/>
      </c>
      <c r="K27" s="185"/>
      <c r="L27" s="193" t="str">
        <f t="shared" si="16"/>
        <v/>
      </c>
      <c r="M27" s="182">
        <f t="shared" si="10"/>
        <v>0</v>
      </c>
      <c r="N27" s="37" t="str">
        <f t="shared" si="11"/>
        <v>NO APLICA</v>
      </c>
      <c r="O27" s="185"/>
      <c r="P27" s="186"/>
      <c r="Q27" s="185" t="b">
        <f t="shared" si="12"/>
        <v>0</v>
      </c>
      <c r="R27" s="37" t="str">
        <f t="shared" si="13"/>
        <v>Corregir Valor</v>
      </c>
      <c r="S27" s="183">
        <f t="shared" si="14"/>
        <v>0</v>
      </c>
      <c r="T27" s="24" t="str">
        <f t="shared" si="15"/>
        <v>NO APLICA</v>
      </c>
      <c r="U27" s="184" t="str">
        <f t="shared" si="17"/>
        <v/>
      </c>
    </row>
    <row r="28" spans="1:21" ht="15">
      <c r="A28" s="189"/>
      <c r="B28" s="189"/>
      <c r="C28" s="189"/>
      <c r="D28" s="189"/>
      <c r="E28" s="190"/>
      <c r="F28" s="189"/>
      <c r="G28" s="189"/>
      <c r="H28" s="190"/>
      <c r="I28" s="185"/>
      <c r="J28" s="37" t="str">
        <f t="shared" si="9"/>
        <v/>
      </c>
      <c r="K28" s="185"/>
      <c r="L28" s="193" t="str">
        <f t="shared" si="16"/>
        <v/>
      </c>
      <c r="M28" s="182">
        <f t="shared" si="10"/>
        <v>0</v>
      </c>
      <c r="N28" s="37" t="str">
        <f t="shared" si="11"/>
        <v>NO APLICA</v>
      </c>
      <c r="O28" s="185"/>
      <c r="P28" s="186"/>
      <c r="Q28" s="185" t="b">
        <f t="shared" si="12"/>
        <v>0</v>
      </c>
      <c r="R28" s="37" t="str">
        <f t="shared" si="13"/>
        <v>Corregir Valor</v>
      </c>
      <c r="S28" s="183">
        <f t="shared" si="14"/>
        <v>0</v>
      </c>
      <c r="T28" s="24" t="str">
        <f t="shared" si="15"/>
        <v>NO APLICA</v>
      </c>
      <c r="U28" s="184" t="str">
        <f t="shared" si="17"/>
        <v/>
      </c>
    </row>
    <row r="29" spans="1:21" ht="15">
      <c r="A29" s="189"/>
      <c r="B29" s="191"/>
      <c r="C29" s="189"/>
      <c r="D29" s="191"/>
      <c r="E29" s="192"/>
      <c r="F29" s="191"/>
      <c r="G29" s="191"/>
      <c r="H29" s="190"/>
      <c r="I29" s="185"/>
      <c r="J29" s="37" t="str">
        <f t="shared" si="9"/>
        <v/>
      </c>
      <c r="K29" s="185"/>
      <c r="L29" s="193" t="str">
        <f t="shared" si="16"/>
        <v/>
      </c>
      <c r="M29" s="182">
        <f t="shared" si="10"/>
        <v>0</v>
      </c>
      <c r="N29" s="37" t="str">
        <f t="shared" si="11"/>
        <v>NO APLICA</v>
      </c>
      <c r="O29" s="185"/>
      <c r="P29" s="187"/>
      <c r="Q29" s="185" t="b">
        <f t="shared" si="12"/>
        <v>0</v>
      </c>
      <c r="R29" s="37" t="str">
        <f t="shared" si="13"/>
        <v>Corregir Valor</v>
      </c>
      <c r="S29" s="183">
        <f t="shared" si="14"/>
        <v>0</v>
      </c>
      <c r="T29" s="24" t="str">
        <f t="shared" si="15"/>
        <v>NO APLICA</v>
      </c>
      <c r="U29" s="184" t="str">
        <f t="shared" si="17"/>
        <v/>
      </c>
    </row>
    <row r="30" spans="1:21" s="98" customFormat="1" ht="15">
      <c r="A30" s="189"/>
      <c r="B30" s="191"/>
      <c r="C30" s="189"/>
      <c r="D30" s="191"/>
      <c r="E30" s="192"/>
      <c r="F30" s="191"/>
      <c r="G30" s="191"/>
      <c r="H30" s="190"/>
      <c r="I30" s="185"/>
      <c r="J30" s="37" t="str">
        <f t="shared" ref="J30:J51" si="18">IF(C30="RIESGO",IF(I30=0,"",IF(I30=1,"Remota probabilidad de ocurrencia. Sería irrazonable esperar que se produjera el fallo",IF(I30&lt;4,"Baja probabilidad de ocurrencia. Ocasionalmente podría producirse un número relativo bajo de fallos ",IF(I30&lt;7,"Moderada probabilidad de ocurrencia. Asociado a situaciones similares que hayan tenido fallos esporádicos, pero en grandes proporciones",IF(I30&lt;9,"Alta probabilidad de ocurrencia. Los fallos se presentan con frecuencia",IF(I30&lt;11,"Muy alta probabilidad de ocurrencia. Se producirá el fallo con total seguridad","Corregir Valor")))))),IF(I30=0,"",IF(I30=1,"Remota: La oportunidad es muy improbable. Las condiciones actuales hacen que sea altamente poco probable que se materialice.",IF(I30&lt;4,"Baja: La oportunidad tiene pocas probabilidades de ocurrir, pero aún es posible bajo condiciones excepcionales. No se debe descartar completamente, aunque las condiciones son limitadas. ",IF(I30&lt;7,"Moderada: Existen posibilidades, aunque su aparición depende de mejoras en las condiciones o de acciones estratégicas.",IF(I30&lt;9,"Alta: Las oportunidades tienen una alta probabilidad de materializarse. Surgen con regularidad bajo las condiciones actuales y se incrementan si se refuerzan los factores favorables",IF(I30&lt;11,"Muy Alta: Las oportunidades son prácticamente seguras. Las condiciones son tan favorables que la materialización de la oportunidad es casi garantizada","Corregir Valor")))))))</f>
        <v/>
      </c>
      <c r="K30" s="185"/>
      <c r="L30" s="193" t="str">
        <f t="shared" si="16"/>
        <v/>
      </c>
      <c r="M30" s="182">
        <f t="shared" ref="M30:M51" si="19">I30*K30</f>
        <v>0</v>
      </c>
      <c r="N30" s="37" t="str">
        <f t="shared" ref="N30:N51" si="20">IF(C30="OPORTUNIDAD",IF(M30=0, "NO APLICA", IF(M30&lt;1,"NPR",IF(M30&lt;=30,"BAJO - REPLANTEAR",IF(M30&lt;=60,"MEDIO - CONSIDERAR",IF(M30&lt;=100,"ALTO - APROVECHAR","Falso"))))),IF(M30=0, "NO APLICA", IF(M30&lt;1,"NPR",IF(M30&lt;=30,"BAJO",IF(M30&lt;=60,"MEDIO",IF(M30&lt;=100,"ALTO","Falso"))))))</f>
        <v>NO APLICA</v>
      </c>
      <c r="O30" s="185"/>
      <c r="P30" s="187"/>
      <c r="Q30" s="185" t="b">
        <f t="shared" ref="Q30:Q51" si="21">IF(C30="OPORTUNIDAD","NO APLICA")</f>
        <v>0</v>
      </c>
      <c r="R30" s="37" t="str">
        <f t="shared" ref="R30:R51" si="22">IF(C30="OPORTUNIDAD","NO APLICA",IF(C30="RIESGO",IF(Q30=0,"",IF(Q30=1,"Remota probabilidad de que el defecto llegue al usuario, Casi completa fiabilidad de los controles. El control detectará la existencia de la falla casi con certeza.",IF(Q30&lt;4,"Baja probabilidad de que el defecto llegue al usuario ya que, de producirse, seria detectado por los controles o en fases posteriores del proceso. El control tiene una buena probabilidad de detectar la existencia de la falla.",IF(Q30&lt;7,"Moderada probabilidad de que el servicio defectuoso llegue al usuario. El control puede detectar la existencia de la falla.",IF(Q30&lt;9,"Alta probabilidad de que el servicio defectuoso llegue al usuario debido a la baja fiabilidad de los controles existentes. Alta   probabilidad   de   que   el   control   no detecte la existencia de la falla.",IF(Q30&lt;11,"Muy alta probabilidad de que el servicio defectuoso llegue al usuario.  Muy alta probabilidad de que el control no detecte la existencia de la falla..","Corregir Valor")))))),IF(Q30=0,"",IF(Q30=1,"Probabilidad remota de detección de oportunidades. Las estrategias son casi inexistentes o ineficaces.",IF(Q30&lt;4,"Baja probabilidad de detección de oportunidades. Las estrategias son limitadas y no son sistemáticas",IF(Q30&lt;7,"Moderada probabilidad de detección de oportunidades. Las estrategias son limitadas y no son sistemáticas",IF(Q30&lt;9,"Alta probabilidad de detección de oportunidades. Las estrategias son eficaces y permiten la identificación constante de oportunidades",IF(Q30&lt;11,"Muy alta probabilidad de detección de oportunidades. Las estrategias están completamente optimizadas y son muy efectivas.","Corregir Valor"))))))))</f>
        <v>Corregir Valor</v>
      </c>
      <c r="S30" s="183">
        <f t="shared" ref="S30:S51" si="23">IF(C30="OPORTUNIDAD","NO APLICA",(I30*K30*Q30))</f>
        <v>0</v>
      </c>
      <c r="T30" s="24" t="str">
        <f t="shared" ref="T30:T51" si="24">IF(C30="OPORTUNIDAD","NO APLICA",IF(C30="RIESGO",IF(S30=0,"NO APLICA",IF(S30&lt;1,"NPR",IF(S30&lt;301,"Riesgo Bajo",IF(S30&lt;601,"Riesgo Medio",IF(S30&lt;1001,"Riesgo Alto","Falso"))))),IF(S30=0,"NO APLICA",IF(S30&lt;1,"NPR",IF(S30&lt;301,"Bajo",IF(S30&lt;601,"Medio",IF(S30&lt;1001,"Alto","Falso")))))))</f>
        <v>NO APLICA</v>
      </c>
      <c r="U30" s="184" t="str">
        <f t="shared" si="17"/>
        <v/>
      </c>
    </row>
    <row r="31" spans="1:21" ht="15">
      <c r="A31" s="189"/>
      <c r="B31" s="191"/>
      <c r="C31" s="189"/>
      <c r="D31" s="191"/>
      <c r="E31" s="192"/>
      <c r="F31" s="191"/>
      <c r="G31" s="191"/>
      <c r="H31" s="190"/>
      <c r="I31" s="185"/>
      <c r="J31" s="37" t="str">
        <f t="shared" si="18"/>
        <v/>
      </c>
      <c r="K31" s="185"/>
      <c r="L31" s="193" t="str">
        <f t="shared" si="16"/>
        <v/>
      </c>
      <c r="M31" s="182">
        <f t="shared" si="19"/>
        <v>0</v>
      </c>
      <c r="N31" s="37" t="str">
        <f t="shared" si="20"/>
        <v>NO APLICA</v>
      </c>
      <c r="O31" s="185"/>
      <c r="P31" s="187"/>
      <c r="Q31" s="185" t="b">
        <f t="shared" si="21"/>
        <v>0</v>
      </c>
      <c r="R31" s="37" t="str">
        <f t="shared" si="22"/>
        <v>Corregir Valor</v>
      </c>
      <c r="S31" s="183">
        <f t="shared" si="23"/>
        <v>0</v>
      </c>
      <c r="T31" s="24" t="str">
        <f t="shared" si="24"/>
        <v>NO APLICA</v>
      </c>
      <c r="U31" s="184" t="str">
        <f t="shared" si="17"/>
        <v/>
      </c>
    </row>
    <row r="32" spans="1:21" ht="15">
      <c r="A32" s="189"/>
      <c r="B32" s="191"/>
      <c r="C32" s="189"/>
      <c r="D32" s="191"/>
      <c r="E32" s="192"/>
      <c r="F32" s="191"/>
      <c r="G32" s="191"/>
      <c r="H32" s="190"/>
      <c r="I32" s="185"/>
      <c r="J32" s="37" t="str">
        <f t="shared" si="18"/>
        <v/>
      </c>
      <c r="K32" s="185"/>
      <c r="L32" s="193" t="str">
        <f t="shared" si="16"/>
        <v/>
      </c>
      <c r="M32" s="182">
        <f t="shared" si="19"/>
        <v>0</v>
      </c>
      <c r="N32" s="37" t="str">
        <f t="shared" si="20"/>
        <v>NO APLICA</v>
      </c>
      <c r="O32" s="185"/>
      <c r="P32" s="187"/>
      <c r="Q32" s="185" t="b">
        <f t="shared" si="21"/>
        <v>0</v>
      </c>
      <c r="R32" s="37" t="str">
        <f t="shared" si="22"/>
        <v>Corregir Valor</v>
      </c>
      <c r="S32" s="183">
        <f t="shared" si="23"/>
        <v>0</v>
      </c>
      <c r="T32" s="24" t="str">
        <f t="shared" si="24"/>
        <v>NO APLICA</v>
      </c>
      <c r="U32" s="184" t="str">
        <f t="shared" si="17"/>
        <v/>
      </c>
    </row>
    <row r="33" spans="1:21" ht="15">
      <c r="A33" s="189"/>
      <c r="B33" s="191"/>
      <c r="C33" s="189"/>
      <c r="D33" s="191"/>
      <c r="E33" s="192"/>
      <c r="F33" s="191"/>
      <c r="G33" s="191"/>
      <c r="H33" s="190"/>
      <c r="I33" s="185"/>
      <c r="J33" s="37" t="str">
        <f t="shared" si="18"/>
        <v/>
      </c>
      <c r="K33" s="185"/>
      <c r="L33" s="193" t="str">
        <f t="shared" si="16"/>
        <v/>
      </c>
      <c r="M33" s="182">
        <f t="shared" si="19"/>
        <v>0</v>
      </c>
      <c r="N33" s="37" t="str">
        <f t="shared" si="20"/>
        <v>NO APLICA</v>
      </c>
      <c r="O33" s="185"/>
      <c r="P33" s="187"/>
      <c r="Q33" s="185" t="b">
        <f t="shared" si="21"/>
        <v>0</v>
      </c>
      <c r="R33" s="37" t="str">
        <f t="shared" si="22"/>
        <v>Corregir Valor</v>
      </c>
      <c r="S33" s="183">
        <f t="shared" si="23"/>
        <v>0</v>
      </c>
      <c r="T33" s="24" t="str">
        <f t="shared" si="24"/>
        <v>NO APLICA</v>
      </c>
      <c r="U33" s="184" t="str">
        <f t="shared" si="17"/>
        <v/>
      </c>
    </row>
    <row r="34" spans="1:21" ht="15">
      <c r="A34" s="189"/>
      <c r="B34" s="191"/>
      <c r="C34" s="189"/>
      <c r="D34" s="191"/>
      <c r="E34" s="192"/>
      <c r="F34" s="191"/>
      <c r="G34" s="191"/>
      <c r="H34" s="190"/>
      <c r="I34" s="185"/>
      <c r="J34" s="37" t="str">
        <f t="shared" si="18"/>
        <v/>
      </c>
      <c r="K34" s="185"/>
      <c r="L34" s="193" t="str">
        <f t="shared" si="16"/>
        <v/>
      </c>
      <c r="M34" s="182">
        <f t="shared" si="19"/>
        <v>0</v>
      </c>
      <c r="N34" s="37" t="str">
        <f t="shared" si="20"/>
        <v>NO APLICA</v>
      </c>
      <c r="O34" s="185"/>
      <c r="P34" s="187"/>
      <c r="Q34" s="185" t="b">
        <f t="shared" si="21"/>
        <v>0</v>
      </c>
      <c r="R34" s="37" t="str">
        <f t="shared" si="22"/>
        <v>Corregir Valor</v>
      </c>
      <c r="S34" s="183">
        <f t="shared" si="23"/>
        <v>0</v>
      </c>
      <c r="T34" s="24" t="str">
        <f t="shared" si="24"/>
        <v>NO APLICA</v>
      </c>
      <c r="U34" s="184" t="str">
        <f t="shared" si="17"/>
        <v/>
      </c>
    </row>
    <row r="35" spans="1:21" ht="15">
      <c r="A35" s="189"/>
      <c r="B35" s="191"/>
      <c r="C35" s="189"/>
      <c r="D35" s="191"/>
      <c r="E35" s="192"/>
      <c r="F35" s="191"/>
      <c r="G35" s="191"/>
      <c r="H35" s="190"/>
      <c r="I35" s="185"/>
      <c r="J35" s="37" t="str">
        <f t="shared" si="18"/>
        <v/>
      </c>
      <c r="K35" s="185"/>
      <c r="L35" s="193" t="str">
        <f t="shared" si="16"/>
        <v/>
      </c>
      <c r="M35" s="182">
        <f t="shared" si="19"/>
        <v>0</v>
      </c>
      <c r="N35" s="37" t="str">
        <f t="shared" si="20"/>
        <v>NO APLICA</v>
      </c>
      <c r="O35" s="185"/>
      <c r="P35" s="187"/>
      <c r="Q35" s="185" t="b">
        <f t="shared" si="21"/>
        <v>0</v>
      </c>
      <c r="R35" s="37" t="str">
        <f t="shared" si="22"/>
        <v>Corregir Valor</v>
      </c>
      <c r="S35" s="183">
        <f t="shared" si="23"/>
        <v>0</v>
      </c>
      <c r="T35" s="24" t="str">
        <f t="shared" si="24"/>
        <v>NO APLICA</v>
      </c>
      <c r="U35" s="184" t="str">
        <f t="shared" si="17"/>
        <v/>
      </c>
    </row>
    <row r="36" spans="1:21" ht="15">
      <c r="A36" s="189"/>
      <c r="B36" s="191"/>
      <c r="C36" s="189"/>
      <c r="D36" s="191"/>
      <c r="E36" s="192"/>
      <c r="F36" s="191"/>
      <c r="G36" s="191"/>
      <c r="H36" s="190"/>
      <c r="I36" s="185"/>
      <c r="J36" s="37" t="str">
        <f t="shared" si="18"/>
        <v/>
      </c>
      <c r="K36" s="185"/>
      <c r="L36" s="193" t="str">
        <f t="shared" si="16"/>
        <v/>
      </c>
      <c r="M36" s="182">
        <f t="shared" si="19"/>
        <v>0</v>
      </c>
      <c r="N36" s="37" t="str">
        <f t="shared" si="20"/>
        <v>NO APLICA</v>
      </c>
      <c r="O36" s="185"/>
      <c r="P36" s="187"/>
      <c r="Q36" s="185" t="b">
        <f t="shared" si="21"/>
        <v>0</v>
      </c>
      <c r="R36" s="37" t="str">
        <f t="shared" si="22"/>
        <v>Corregir Valor</v>
      </c>
      <c r="S36" s="183">
        <f t="shared" si="23"/>
        <v>0</v>
      </c>
      <c r="T36" s="24" t="str">
        <f t="shared" si="24"/>
        <v>NO APLICA</v>
      </c>
      <c r="U36" s="184" t="str">
        <f t="shared" si="17"/>
        <v/>
      </c>
    </row>
    <row r="37" spans="1:21" ht="15">
      <c r="A37" s="189"/>
      <c r="B37" s="191"/>
      <c r="C37" s="189"/>
      <c r="D37" s="191"/>
      <c r="E37" s="192"/>
      <c r="F37" s="191"/>
      <c r="G37" s="191"/>
      <c r="H37" s="190"/>
      <c r="I37" s="185"/>
      <c r="J37" s="37" t="str">
        <f t="shared" si="18"/>
        <v/>
      </c>
      <c r="K37" s="185"/>
      <c r="L37" s="193" t="str">
        <f t="shared" si="16"/>
        <v/>
      </c>
      <c r="M37" s="182">
        <f t="shared" si="19"/>
        <v>0</v>
      </c>
      <c r="N37" s="37" t="str">
        <f t="shared" si="20"/>
        <v>NO APLICA</v>
      </c>
      <c r="O37" s="185"/>
      <c r="P37" s="187"/>
      <c r="Q37" s="185" t="b">
        <f t="shared" si="21"/>
        <v>0</v>
      </c>
      <c r="R37" s="37" t="str">
        <f t="shared" si="22"/>
        <v>Corregir Valor</v>
      </c>
      <c r="S37" s="183">
        <f t="shared" si="23"/>
        <v>0</v>
      </c>
      <c r="T37" s="24" t="str">
        <f t="shared" si="24"/>
        <v>NO APLICA</v>
      </c>
      <c r="U37" s="184" t="str">
        <f t="shared" si="17"/>
        <v/>
      </c>
    </row>
    <row r="38" spans="1:21" ht="15">
      <c r="A38" s="189"/>
      <c r="B38" s="191"/>
      <c r="C38" s="189"/>
      <c r="D38" s="191"/>
      <c r="E38" s="192"/>
      <c r="F38" s="191"/>
      <c r="G38" s="191"/>
      <c r="H38" s="190"/>
      <c r="I38" s="185"/>
      <c r="J38" s="37" t="str">
        <f t="shared" si="18"/>
        <v/>
      </c>
      <c r="K38" s="185"/>
      <c r="L38" s="193" t="str">
        <f t="shared" si="16"/>
        <v/>
      </c>
      <c r="M38" s="182">
        <f t="shared" si="19"/>
        <v>0</v>
      </c>
      <c r="N38" s="37" t="str">
        <f t="shared" si="20"/>
        <v>NO APLICA</v>
      </c>
      <c r="O38" s="185"/>
      <c r="P38" s="187"/>
      <c r="Q38" s="185" t="b">
        <f t="shared" si="21"/>
        <v>0</v>
      </c>
      <c r="R38" s="37" t="str">
        <f t="shared" si="22"/>
        <v>Corregir Valor</v>
      </c>
      <c r="S38" s="183">
        <f t="shared" si="23"/>
        <v>0</v>
      </c>
      <c r="T38" s="24" t="str">
        <f t="shared" si="24"/>
        <v>NO APLICA</v>
      </c>
      <c r="U38" s="184" t="str">
        <f t="shared" si="17"/>
        <v/>
      </c>
    </row>
    <row r="39" spans="1:21" ht="15">
      <c r="A39" s="189"/>
      <c r="B39" s="191"/>
      <c r="C39" s="189"/>
      <c r="D39" s="191"/>
      <c r="E39" s="192"/>
      <c r="F39" s="191"/>
      <c r="G39" s="191"/>
      <c r="H39" s="190"/>
      <c r="I39" s="185"/>
      <c r="J39" s="37" t="str">
        <f t="shared" si="18"/>
        <v/>
      </c>
      <c r="K39" s="185"/>
      <c r="L39" s="193" t="str">
        <f t="shared" si="16"/>
        <v/>
      </c>
      <c r="M39" s="182">
        <f t="shared" si="19"/>
        <v>0</v>
      </c>
      <c r="N39" s="37" t="str">
        <f t="shared" si="20"/>
        <v>NO APLICA</v>
      </c>
      <c r="O39" s="185"/>
      <c r="P39" s="187"/>
      <c r="Q39" s="185" t="b">
        <f t="shared" si="21"/>
        <v>0</v>
      </c>
      <c r="R39" s="37" t="str">
        <f t="shared" si="22"/>
        <v>Corregir Valor</v>
      </c>
      <c r="S39" s="183">
        <f t="shared" si="23"/>
        <v>0</v>
      </c>
      <c r="T39" s="24" t="str">
        <f t="shared" si="24"/>
        <v>NO APLICA</v>
      </c>
      <c r="U39" s="184" t="str">
        <f t="shared" si="17"/>
        <v/>
      </c>
    </row>
    <row r="40" spans="1:21" ht="15">
      <c r="A40" s="189"/>
      <c r="B40" s="191"/>
      <c r="C40" s="189"/>
      <c r="D40" s="191"/>
      <c r="E40" s="192"/>
      <c r="F40" s="191"/>
      <c r="G40" s="191"/>
      <c r="H40" s="190"/>
      <c r="I40" s="185"/>
      <c r="J40" s="37" t="str">
        <f t="shared" si="18"/>
        <v/>
      </c>
      <c r="K40" s="185"/>
      <c r="L40" s="193" t="str">
        <f t="shared" si="16"/>
        <v/>
      </c>
      <c r="M40" s="182">
        <f t="shared" si="19"/>
        <v>0</v>
      </c>
      <c r="N40" s="37" t="str">
        <f t="shared" si="20"/>
        <v>NO APLICA</v>
      </c>
      <c r="O40" s="185"/>
      <c r="P40" s="187"/>
      <c r="Q40" s="185" t="b">
        <f t="shared" si="21"/>
        <v>0</v>
      </c>
      <c r="R40" s="37" t="str">
        <f t="shared" si="22"/>
        <v>Corregir Valor</v>
      </c>
      <c r="S40" s="183">
        <f t="shared" si="23"/>
        <v>0</v>
      </c>
      <c r="T40" s="24" t="str">
        <f t="shared" si="24"/>
        <v>NO APLICA</v>
      </c>
      <c r="U40" s="184" t="str">
        <f t="shared" si="17"/>
        <v/>
      </c>
    </row>
    <row r="41" spans="1:21" ht="15">
      <c r="A41" s="189"/>
      <c r="B41" s="191"/>
      <c r="C41" s="189"/>
      <c r="D41" s="191"/>
      <c r="E41" s="192"/>
      <c r="F41" s="191"/>
      <c r="G41" s="191"/>
      <c r="H41" s="190"/>
      <c r="I41" s="185"/>
      <c r="J41" s="37" t="str">
        <f t="shared" si="18"/>
        <v/>
      </c>
      <c r="K41" s="185"/>
      <c r="L41" s="193" t="str">
        <f t="shared" si="16"/>
        <v/>
      </c>
      <c r="M41" s="182">
        <f t="shared" si="19"/>
        <v>0</v>
      </c>
      <c r="N41" s="37" t="str">
        <f t="shared" si="20"/>
        <v>NO APLICA</v>
      </c>
      <c r="O41" s="185"/>
      <c r="P41" s="187"/>
      <c r="Q41" s="185" t="b">
        <f t="shared" si="21"/>
        <v>0</v>
      </c>
      <c r="R41" s="37" t="str">
        <f t="shared" si="22"/>
        <v>Corregir Valor</v>
      </c>
      <c r="S41" s="183">
        <f t="shared" si="23"/>
        <v>0</v>
      </c>
      <c r="T41" s="24" t="str">
        <f t="shared" si="24"/>
        <v>NO APLICA</v>
      </c>
      <c r="U41" s="184" t="str">
        <f t="shared" si="17"/>
        <v/>
      </c>
    </row>
    <row r="42" spans="1:21" ht="15">
      <c r="A42" s="189"/>
      <c r="B42" s="191"/>
      <c r="C42" s="189"/>
      <c r="D42" s="191"/>
      <c r="E42" s="192"/>
      <c r="F42" s="191"/>
      <c r="G42" s="191"/>
      <c r="H42" s="190"/>
      <c r="I42" s="185"/>
      <c r="J42" s="37" t="str">
        <f t="shared" si="18"/>
        <v/>
      </c>
      <c r="K42" s="185"/>
      <c r="L42" s="193" t="str">
        <f t="shared" si="16"/>
        <v/>
      </c>
      <c r="M42" s="182">
        <f t="shared" si="19"/>
        <v>0</v>
      </c>
      <c r="N42" s="37" t="str">
        <f t="shared" si="20"/>
        <v>NO APLICA</v>
      </c>
      <c r="O42" s="185"/>
      <c r="P42" s="187"/>
      <c r="Q42" s="185" t="b">
        <f t="shared" si="21"/>
        <v>0</v>
      </c>
      <c r="R42" s="37" t="str">
        <f t="shared" si="22"/>
        <v>Corregir Valor</v>
      </c>
      <c r="S42" s="183">
        <f t="shared" si="23"/>
        <v>0</v>
      </c>
      <c r="T42" s="24" t="str">
        <f t="shared" si="24"/>
        <v>NO APLICA</v>
      </c>
      <c r="U42" s="184" t="str">
        <f t="shared" si="17"/>
        <v/>
      </c>
    </row>
    <row r="43" spans="1:21" ht="15">
      <c r="A43" s="189"/>
      <c r="B43" s="191"/>
      <c r="C43" s="189"/>
      <c r="D43" s="191"/>
      <c r="E43" s="192"/>
      <c r="F43" s="191"/>
      <c r="G43" s="191"/>
      <c r="H43" s="190"/>
      <c r="I43" s="185"/>
      <c r="J43" s="37" t="str">
        <f t="shared" si="18"/>
        <v/>
      </c>
      <c r="K43" s="185"/>
      <c r="L43" s="193" t="str">
        <f t="shared" si="16"/>
        <v/>
      </c>
      <c r="M43" s="182">
        <f t="shared" si="19"/>
        <v>0</v>
      </c>
      <c r="N43" s="37" t="str">
        <f t="shared" si="20"/>
        <v>NO APLICA</v>
      </c>
      <c r="O43" s="185"/>
      <c r="P43" s="187"/>
      <c r="Q43" s="185" t="b">
        <f t="shared" si="21"/>
        <v>0</v>
      </c>
      <c r="R43" s="37" t="str">
        <f t="shared" si="22"/>
        <v>Corregir Valor</v>
      </c>
      <c r="S43" s="183">
        <f t="shared" si="23"/>
        <v>0</v>
      </c>
      <c r="T43" s="24" t="str">
        <f t="shared" si="24"/>
        <v>NO APLICA</v>
      </c>
      <c r="U43" s="184" t="str">
        <f t="shared" si="17"/>
        <v/>
      </c>
    </row>
    <row r="44" spans="1:21" ht="15">
      <c r="A44" s="189"/>
      <c r="B44" s="191"/>
      <c r="C44" s="189"/>
      <c r="D44" s="191"/>
      <c r="E44" s="192"/>
      <c r="F44" s="191"/>
      <c r="G44" s="191"/>
      <c r="H44" s="190"/>
      <c r="I44" s="185"/>
      <c r="J44" s="37" t="str">
        <f t="shared" si="18"/>
        <v/>
      </c>
      <c r="K44" s="185"/>
      <c r="L44" s="193" t="str">
        <f t="shared" si="16"/>
        <v/>
      </c>
      <c r="M44" s="182">
        <f t="shared" si="19"/>
        <v>0</v>
      </c>
      <c r="N44" s="37" t="str">
        <f t="shared" si="20"/>
        <v>NO APLICA</v>
      </c>
      <c r="O44" s="185"/>
      <c r="P44" s="187"/>
      <c r="Q44" s="185" t="b">
        <f t="shared" si="21"/>
        <v>0</v>
      </c>
      <c r="R44" s="37" t="str">
        <f t="shared" si="22"/>
        <v>Corregir Valor</v>
      </c>
      <c r="S44" s="183">
        <f t="shared" si="23"/>
        <v>0</v>
      </c>
      <c r="T44" s="24" t="str">
        <f t="shared" si="24"/>
        <v>NO APLICA</v>
      </c>
      <c r="U44" s="184" t="str">
        <f t="shared" si="17"/>
        <v/>
      </c>
    </row>
    <row r="45" spans="1:21" ht="15">
      <c r="A45" s="189"/>
      <c r="B45" s="191"/>
      <c r="C45" s="189"/>
      <c r="D45" s="191"/>
      <c r="E45" s="192"/>
      <c r="F45" s="191"/>
      <c r="G45" s="191"/>
      <c r="H45" s="190"/>
      <c r="I45" s="185"/>
      <c r="J45" s="37" t="str">
        <f t="shared" si="18"/>
        <v/>
      </c>
      <c r="K45" s="185"/>
      <c r="L45" s="193" t="str">
        <f t="shared" si="16"/>
        <v/>
      </c>
      <c r="M45" s="182">
        <f t="shared" si="19"/>
        <v>0</v>
      </c>
      <c r="N45" s="37" t="str">
        <f t="shared" si="20"/>
        <v>NO APLICA</v>
      </c>
      <c r="O45" s="185"/>
      <c r="P45" s="187"/>
      <c r="Q45" s="185" t="b">
        <f t="shared" si="21"/>
        <v>0</v>
      </c>
      <c r="R45" s="37" t="str">
        <f t="shared" si="22"/>
        <v>Corregir Valor</v>
      </c>
      <c r="S45" s="183">
        <f t="shared" si="23"/>
        <v>0</v>
      </c>
      <c r="T45" s="24" t="str">
        <f t="shared" si="24"/>
        <v>NO APLICA</v>
      </c>
      <c r="U45" s="184" t="str">
        <f t="shared" si="17"/>
        <v/>
      </c>
    </row>
    <row r="46" spans="1:21" ht="15">
      <c r="A46" s="189"/>
      <c r="B46" s="191"/>
      <c r="C46" s="189"/>
      <c r="D46" s="191"/>
      <c r="E46" s="192"/>
      <c r="F46" s="191"/>
      <c r="G46" s="191"/>
      <c r="H46" s="190"/>
      <c r="I46" s="185"/>
      <c r="J46" s="37" t="str">
        <f t="shared" si="18"/>
        <v/>
      </c>
      <c r="K46" s="185"/>
      <c r="L46" s="193" t="str">
        <f t="shared" si="16"/>
        <v/>
      </c>
      <c r="M46" s="182">
        <f t="shared" si="19"/>
        <v>0</v>
      </c>
      <c r="N46" s="37" t="str">
        <f t="shared" si="20"/>
        <v>NO APLICA</v>
      </c>
      <c r="O46" s="185"/>
      <c r="P46" s="187"/>
      <c r="Q46" s="185" t="b">
        <f t="shared" si="21"/>
        <v>0</v>
      </c>
      <c r="R46" s="37" t="str">
        <f t="shared" si="22"/>
        <v>Corregir Valor</v>
      </c>
      <c r="S46" s="183">
        <f t="shared" si="23"/>
        <v>0</v>
      </c>
      <c r="T46" s="24" t="str">
        <f t="shared" si="24"/>
        <v>NO APLICA</v>
      </c>
      <c r="U46" s="184" t="str">
        <f t="shared" si="17"/>
        <v/>
      </c>
    </row>
    <row r="47" spans="1:21" ht="15">
      <c r="A47" s="189"/>
      <c r="B47" s="191"/>
      <c r="C47" s="189"/>
      <c r="D47" s="191"/>
      <c r="E47" s="192"/>
      <c r="F47" s="191"/>
      <c r="G47" s="191"/>
      <c r="H47" s="190"/>
      <c r="I47" s="185"/>
      <c r="J47" s="37" t="str">
        <f t="shared" si="18"/>
        <v/>
      </c>
      <c r="K47" s="185"/>
      <c r="L47" s="193" t="str">
        <f t="shared" si="16"/>
        <v/>
      </c>
      <c r="M47" s="182">
        <f t="shared" si="19"/>
        <v>0</v>
      </c>
      <c r="N47" s="37" t="str">
        <f t="shared" si="20"/>
        <v>NO APLICA</v>
      </c>
      <c r="O47" s="185"/>
      <c r="P47" s="187"/>
      <c r="Q47" s="185" t="b">
        <f t="shared" si="21"/>
        <v>0</v>
      </c>
      <c r="R47" s="37" t="str">
        <f t="shared" si="22"/>
        <v>Corregir Valor</v>
      </c>
      <c r="S47" s="183">
        <f t="shared" si="23"/>
        <v>0</v>
      </c>
      <c r="T47" s="24" t="str">
        <f t="shared" si="24"/>
        <v>NO APLICA</v>
      </c>
      <c r="U47" s="184" t="str">
        <f t="shared" si="17"/>
        <v/>
      </c>
    </row>
    <row r="48" spans="1:21" ht="15">
      <c r="A48" s="189"/>
      <c r="B48" s="189"/>
      <c r="C48" s="189"/>
      <c r="D48" s="189"/>
      <c r="E48" s="190"/>
      <c r="F48" s="189"/>
      <c r="G48" s="189"/>
      <c r="H48" s="190"/>
      <c r="I48" s="185"/>
      <c r="J48" s="37" t="str">
        <f t="shared" si="18"/>
        <v/>
      </c>
      <c r="K48" s="185"/>
      <c r="L48" s="193" t="str">
        <f t="shared" ref="L48:L51" si="25">IF(C48="RIESGO",IF(K48=0,"",IF(K48=1,"Irrazonable esperar que el fallo produjese un efecto perceptible en el rendimiento del servicio. Probablemente, el usuario no podrá detectar el fallo",IF(K48&lt;4,"Baja gravedad debido a la escasa importancia de las consecuencias del fallo, que causarían en el usuario un ligero descontento",IF(K48&lt;7,"Moderada gravedad del fallo que causaría al usuario cierto descontento. Puede ocasionar retrabajos",IF(K48&lt;9,"Alta clasificación de gravedad debido a la naturaleza del fallo que causa en el usuario un alto grado de insatisfacción sin llegar a incumplir la normativa sobre seguridad o quebrando de leyes. Requiere de retrabajos mayores",IF(K48&lt;11,"Muy alta clasificación de gravedad que origina total insatisfacción del usuario, o puede llegar a suponer un riesgo para la seguridad o incumplimiento de la normativa.","Corregir Valor")))))),IF(K48=0,"",IF(K48=1,"Mejora mínima que no afecta la eficiencia o calidad del servicio.",IF(K48&lt;4,"Ajustes menores que incrementan algo la eficiencia, pero no transforman el servicio",IF(K48&lt;7,"Nuevas funcionalidades que mejoran la experiencia del usuario de manera visible.",IF(K48&lt;9,"Implementación de mejoras sustanciales que aumentan la satisfacción del usuario",IF(K48&lt;11,"Innovación disruptiva que redefine el producto o servicio, elevando la competitividad.","Corregir Valor")))))))</f>
        <v/>
      </c>
      <c r="M48" s="182">
        <f t="shared" si="19"/>
        <v>0</v>
      </c>
      <c r="N48" s="37" t="str">
        <f t="shared" si="20"/>
        <v>NO APLICA</v>
      </c>
      <c r="O48" s="185"/>
      <c r="P48" s="186"/>
      <c r="Q48" s="185" t="b">
        <f t="shared" si="21"/>
        <v>0</v>
      </c>
      <c r="R48" s="37" t="str">
        <f t="shared" si="22"/>
        <v>Corregir Valor</v>
      </c>
      <c r="S48" s="183">
        <f t="shared" si="23"/>
        <v>0</v>
      </c>
      <c r="T48" s="24" t="str">
        <f t="shared" si="24"/>
        <v>NO APLICA</v>
      </c>
      <c r="U48" s="184" t="str">
        <f t="shared" ref="U48:U51" si="26">IF(C48="OPORTUNIDAD","REALIZAR PLAN DE ACCCION",IF(C48="RIESGO",IF(T48="Riesgo Bajo","Aceptable BAJO  No tratamiento mantener controles",IF(T48="Riesgo Bajo","Aceptable BAJO  No tratamiento mantener controles",IF(T48="Riesgo Medio","No Aceptable MODERADO Tratamiento a mediano o largo plazo 1 a 5 años",IF(T48="Riesgo Alto","No Aceptable PRIORITARIO Tratamiento inmediato o a corto plazo hasta 1 año","")))),IF(T48="Bajo","Replantear",IF(T48="Medio","Considerar ",IF(T48="Alto","Aprovechar","")))))</f>
        <v/>
      </c>
    </row>
    <row r="49" spans="1:21" ht="15">
      <c r="A49" s="189"/>
      <c r="B49" s="191"/>
      <c r="C49" s="189"/>
      <c r="D49" s="191"/>
      <c r="E49" s="192"/>
      <c r="F49" s="191"/>
      <c r="G49" s="191"/>
      <c r="H49" s="190"/>
      <c r="I49" s="185"/>
      <c r="J49" s="37" t="str">
        <f t="shared" si="18"/>
        <v/>
      </c>
      <c r="K49" s="185"/>
      <c r="L49" s="193" t="str">
        <f t="shared" si="25"/>
        <v/>
      </c>
      <c r="M49" s="182">
        <f t="shared" si="19"/>
        <v>0</v>
      </c>
      <c r="N49" s="37" t="str">
        <f t="shared" si="20"/>
        <v>NO APLICA</v>
      </c>
      <c r="O49" s="185"/>
      <c r="P49" s="188"/>
      <c r="Q49" s="185" t="b">
        <f t="shared" si="21"/>
        <v>0</v>
      </c>
      <c r="R49" s="37" t="str">
        <f t="shared" si="22"/>
        <v>Corregir Valor</v>
      </c>
      <c r="S49" s="183">
        <f t="shared" si="23"/>
        <v>0</v>
      </c>
      <c r="T49" s="24" t="str">
        <f t="shared" si="24"/>
        <v>NO APLICA</v>
      </c>
      <c r="U49" s="184" t="str">
        <f t="shared" si="26"/>
        <v/>
      </c>
    </row>
    <row r="50" spans="1:21" ht="15">
      <c r="A50" s="189"/>
      <c r="B50" s="189"/>
      <c r="C50" s="189"/>
      <c r="D50" s="189"/>
      <c r="E50" s="190"/>
      <c r="F50" s="189"/>
      <c r="G50" s="189"/>
      <c r="H50" s="190"/>
      <c r="I50" s="185"/>
      <c r="J50" s="37" t="str">
        <f t="shared" si="18"/>
        <v/>
      </c>
      <c r="K50" s="185"/>
      <c r="L50" s="193" t="str">
        <f t="shared" si="25"/>
        <v/>
      </c>
      <c r="M50" s="182">
        <f t="shared" si="19"/>
        <v>0</v>
      </c>
      <c r="N50" s="37" t="str">
        <f t="shared" si="20"/>
        <v>NO APLICA</v>
      </c>
      <c r="O50" s="185"/>
      <c r="P50" s="186"/>
      <c r="Q50" s="185" t="b">
        <f t="shared" si="21"/>
        <v>0</v>
      </c>
      <c r="R50" s="37" t="str">
        <f t="shared" si="22"/>
        <v>Corregir Valor</v>
      </c>
      <c r="S50" s="183">
        <f t="shared" si="23"/>
        <v>0</v>
      </c>
      <c r="T50" s="24" t="str">
        <f t="shared" si="24"/>
        <v>NO APLICA</v>
      </c>
      <c r="U50" s="184" t="str">
        <f t="shared" si="26"/>
        <v/>
      </c>
    </row>
    <row r="51" spans="1:21" ht="15">
      <c r="A51" s="189"/>
      <c r="B51" s="189"/>
      <c r="C51" s="189"/>
      <c r="D51" s="189"/>
      <c r="E51" s="190"/>
      <c r="F51" s="189"/>
      <c r="G51" s="189"/>
      <c r="H51" s="190"/>
      <c r="I51" s="185"/>
      <c r="J51" s="37" t="str">
        <f t="shared" si="18"/>
        <v/>
      </c>
      <c r="K51" s="185"/>
      <c r="L51" s="193" t="str">
        <f t="shared" si="25"/>
        <v/>
      </c>
      <c r="M51" s="182">
        <f t="shared" si="19"/>
        <v>0</v>
      </c>
      <c r="N51" s="37" t="str">
        <f t="shared" si="20"/>
        <v>NO APLICA</v>
      </c>
      <c r="O51" s="185"/>
      <c r="P51" s="186"/>
      <c r="Q51" s="185" t="b">
        <f t="shared" si="21"/>
        <v>0</v>
      </c>
      <c r="R51" s="37" t="str">
        <f t="shared" si="22"/>
        <v>Corregir Valor</v>
      </c>
      <c r="S51" s="183">
        <f t="shared" si="23"/>
        <v>0</v>
      </c>
      <c r="T51" s="24" t="str">
        <f t="shared" si="24"/>
        <v>NO APLICA</v>
      </c>
      <c r="U51" s="184" t="str">
        <f t="shared" si="26"/>
        <v/>
      </c>
    </row>
    <row r="52" spans="1:21" ht="15">
      <c r="C52" s="36"/>
      <c r="D52" s="36"/>
      <c r="F52" s="106"/>
      <c r="G52" s="106"/>
      <c r="H52" s="106"/>
    </row>
    <row r="53" spans="1:21" ht="15">
      <c r="C53" s="36"/>
      <c r="D53" s="36"/>
      <c r="F53" s="106"/>
      <c r="G53" s="106"/>
      <c r="H53" s="106"/>
    </row>
  </sheetData>
  <sheetProtection algorithmName="SHA-512" hashValue="69C9pfzBnV9ONl4ZDKulXR3dCy9dB1pCvfejXwcaTr2MJMV1UdP568YqOYzGip1dp9nXE3cMZHJ4QLFRyp0gWQ==" saltValue="adf1fRxceMKjLDlYywfN6w==" spinCount="100000" sheet="1" formatCells="0" formatColumns="0" formatRows="0" insertColumns="0" deleteColumns="0"/>
  <protectedRanges>
    <protectedRange sqref="C6:E6 B13:B51 D13:I51 K13:K51 P13:Q51" name="Rango2"/>
    <protectedRange sqref="B13:B51 D13:I51 K13:K51 P13:Q51" name="Rango1"/>
    <protectedRange sqref="C8:E8" name="Rango2_7"/>
  </protectedRanges>
  <dataConsolidate/>
  <mergeCells count="30">
    <mergeCell ref="C2:S2"/>
    <mergeCell ref="C3:S3"/>
    <mergeCell ref="A1:B4"/>
    <mergeCell ref="C6:U6"/>
    <mergeCell ref="C8:U8"/>
    <mergeCell ref="T1:U1"/>
    <mergeCell ref="T2:U2"/>
    <mergeCell ref="T3:U3"/>
    <mergeCell ref="T4:U4"/>
    <mergeCell ref="A10:H10"/>
    <mergeCell ref="E11:E12"/>
    <mergeCell ref="B11:B12"/>
    <mergeCell ref="A6:B6"/>
    <mergeCell ref="A8:B8"/>
    <mergeCell ref="A11:A12"/>
    <mergeCell ref="C11:C12"/>
    <mergeCell ref="D11:D12"/>
    <mergeCell ref="F11:F12"/>
    <mergeCell ref="G11:G12"/>
    <mergeCell ref="H11:H12"/>
    <mergeCell ref="O10:R10"/>
    <mergeCell ref="S10:U10"/>
    <mergeCell ref="Q11:R11"/>
    <mergeCell ref="I11:J11"/>
    <mergeCell ref="K11:L11"/>
    <mergeCell ref="P11:P12"/>
    <mergeCell ref="I10:N10"/>
    <mergeCell ref="O11:O12"/>
    <mergeCell ref="M11:N11"/>
    <mergeCell ref="S11:U11"/>
  </mergeCells>
  <conditionalFormatting sqref="J13:J51">
    <cfRule type="expression" dxfId="45" priority="1">
      <formula>J13=#REF!</formula>
    </cfRule>
  </conditionalFormatting>
  <conditionalFormatting sqref="L13:L24">
    <cfRule type="colorScale" priority="2083">
      <colorScale>
        <cfvo type="num" val="0"/>
        <cfvo type="max"/>
        <color rgb="FFFFEF9C"/>
        <color rgb="FF63BE7B"/>
      </colorScale>
    </cfRule>
    <cfRule type="colorScale" priority="2084">
      <colorScale>
        <cfvo type="min"/>
        <cfvo type="percentile" val="50"/>
        <cfvo type="max"/>
        <color rgb="FFF8696B"/>
        <color rgb="FFFFEB84"/>
        <color rgb="FF63BE7B"/>
      </colorScale>
    </cfRule>
    <cfRule type="expression" dxfId="44" priority="2091">
      <formula>#REF!=#REF!</formula>
    </cfRule>
    <cfRule type="colorScale" priority="2093">
      <colorScale>
        <cfvo type="num" val="0"/>
        <cfvo type="max"/>
        <color rgb="FFFFEF9C"/>
        <color rgb="FF63BE7B"/>
      </colorScale>
    </cfRule>
    <cfRule type="colorScale" priority="2094">
      <colorScale>
        <cfvo type="min"/>
        <cfvo type="percentile" val="50"/>
        <cfvo type="max"/>
        <color rgb="FFF8696B"/>
        <color rgb="FFFFEB84"/>
        <color rgb="FF63BE7B"/>
      </colorScale>
    </cfRule>
    <cfRule type="expression" dxfId="43" priority="2096">
      <formula>#REF!=#REF!</formula>
    </cfRule>
    <cfRule type="colorScale" priority="2098">
      <colorScale>
        <cfvo type="num" val="0"/>
        <cfvo type="max"/>
        <color rgb="FFFFEF9C"/>
        <color rgb="FF63BE7B"/>
      </colorScale>
    </cfRule>
    <cfRule type="colorScale" priority="2099">
      <colorScale>
        <cfvo type="min"/>
        <cfvo type="percentile" val="50"/>
        <cfvo type="max"/>
        <color rgb="FFF8696B"/>
        <color rgb="FFFFEB84"/>
        <color rgb="FF63BE7B"/>
      </colorScale>
    </cfRule>
  </conditionalFormatting>
  <conditionalFormatting sqref="L13:L39">
    <cfRule type="expression" dxfId="42" priority="114">
      <formula>J13=#REF!</formula>
    </cfRule>
    <cfRule type="expression" dxfId="41" priority="124">
      <formula>#REF!=#REF!</formula>
    </cfRule>
  </conditionalFormatting>
  <conditionalFormatting sqref="L13:L51">
    <cfRule type="expression" dxfId="40" priority="15">
      <formula>#REF!</formula>
    </cfRule>
    <cfRule type="expression" priority="17">
      <formula>#REF!</formula>
    </cfRule>
    <cfRule type="containsBlanks" priority="20">
      <formula>LEN(TRIM(L13))=0</formula>
    </cfRule>
  </conditionalFormatting>
  <conditionalFormatting sqref="L25:L39">
    <cfRule type="colorScale" priority="111">
      <colorScale>
        <cfvo type="num" val="0"/>
        <cfvo type="max"/>
        <color rgb="FFFFEF9C"/>
        <color rgb="FF63BE7B"/>
      </colorScale>
    </cfRule>
    <cfRule type="colorScale" priority="112">
      <colorScale>
        <cfvo type="min"/>
        <cfvo type="percentile" val="50"/>
        <cfvo type="max"/>
        <color rgb="FFF8696B"/>
        <color rgb="FFFFEB84"/>
        <color rgb="FF63BE7B"/>
      </colorScale>
    </cfRule>
    <cfRule type="expression" dxfId="39" priority="115">
      <formula>#REF!=#REF!</formula>
    </cfRule>
    <cfRule type="colorScale" priority="121">
      <colorScale>
        <cfvo type="num" val="0"/>
        <cfvo type="max"/>
        <color rgb="FFFFEF9C"/>
        <color rgb="FF63BE7B"/>
      </colorScale>
    </cfRule>
    <cfRule type="colorScale" priority="122">
      <colorScale>
        <cfvo type="min"/>
        <cfvo type="percentile" val="50"/>
        <cfvo type="max"/>
        <color rgb="FFF8696B"/>
        <color rgb="FFFFEB84"/>
        <color rgb="FF63BE7B"/>
      </colorScale>
    </cfRule>
    <cfRule type="colorScale" priority="126">
      <colorScale>
        <cfvo type="num" val="0"/>
        <cfvo type="max"/>
        <color rgb="FFFFEF9C"/>
        <color rgb="FF63BE7B"/>
      </colorScale>
    </cfRule>
    <cfRule type="colorScale" priority="127">
      <colorScale>
        <cfvo type="min"/>
        <cfvo type="percentile" val="50"/>
        <cfvo type="max"/>
        <color rgb="FFF8696B"/>
        <color rgb="FFFFEB84"/>
        <color rgb="FF63BE7B"/>
      </colorScale>
    </cfRule>
  </conditionalFormatting>
  <conditionalFormatting sqref="L25:L47">
    <cfRule type="expression" dxfId="38" priority="71">
      <formula>#REF!=#REF!</formula>
    </cfRule>
  </conditionalFormatting>
  <conditionalFormatting sqref="L40:L47">
    <cfRule type="colorScale" priority="58">
      <colorScale>
        <cfvo type="num" val="0"/>
        <cfvo type="max"/>
        <color rgb="FFFFEF9C"/>
        <color rgb="FF63BE7B"/>
      </colorScale>
    </cfRule>
    <cfRule type="colorScale" priority="59">
      <colorScale>
        <cfvo type="min"/>
        <cfvo type="percentile" val="50"/>
        <cfvo type="max"/>
        <color rgb="FFF8696B"/>
        <color rgb="FFFFEB84"/>
        <color rgb="FF63BE7B"/>
      </colorScale>
    </cfRule>
    <cfRule type="expression" dxfId="37" priority="61">
      <formula>J40=#REF!</formula>
    </cfRule>
    <cfRule type="expression" dxfId="36" priority="62">
      <formula>#REF!=#REF!</formula>
    </cfRule>
    <cfRule type="colorScale" priority="68">
      <colorScale>
        <cfvo type="num" val="0"/>
        <cfvo type="max"/>
        <color rgb="FFFFEF9C"/>
        <color rgb="FF63BE7B"/>
      </colorScale>
    </cfRule>
    <cfRule type="colorScale" priority="69">
      <colorScale>
        <cfvo type="min"/>
        <cfvo type="percentile" val="50"/>
        <cfvo type="max"/>
        <color rgb="FFF8696B"/>
        <color rgb="FFFFEB84"/>
        <color rgb="FF63BE7B"/>
      </colorScale>
    </cfRule>
    <cfRule type="colorScale" priority="73">
      <colorScale>
        <cfvo type="num" val="0"/>
        <cfvo type="max"/>
        <color rgb="FFFFEF9C"/>
        <color rgb="FF63BE7B"/>
      </colorScale>
    </cfRule>
    <cfRule type="colorScale" priority="74">
      <colorScale>
        <cfvo type="min"/>
        <cfvo type="percentile" val="50"/>
        <cfvo type="max"/>
        <color rgb="FFF8696B"/>
        <color rgb="FFFFEB84"/>
        <color rgb="FF63BE7B"/>
      </colorScale>
    </cfRule>
  </conditionalFormatting>
  <conditionalFormatting sqref="L40:L51">
    <cfRule type="expression" dxfId="35" priority="31">
      <formula>#REF!=#REF!</formula>
    </cfRule>
  </conditionalFormatting>
  <conditionalFormatting sqref="L48:L51">
    <cfRule type="expression" dxfId="34" priority="16">
      <formula>#REF!=#REF!</formula>
    </cfRule>
    <cfRule type="colorScale" priority="18">
      <colorScale>
        <cfvo type="num" val="0"/>
        <cfvo type="max"/>
        <color rgb="FFFFEF9C"/>
        <color rgb="FF63BE7B"/>
      </colorScale>
    </cfRule>
    <cfRule type="colorScale" priority="19">
      <colorScale>
        <cfvo type="min"/>
        <cfvo type="percentile" val="50"/>
        <cfvo type="max"/>
        <color rgb="FFF8696B"/>
        <color rgb="FFFFEB84"/>
        <color rgb="FF63BE7B"/>
      </colorScale>
    </cfRule>
    <cfRule type="expression" dxfId="33" priority="21">
      <formula>J48=#REF!</formula>
    </cfRule>
    <cfRule type="expression" dxfId="32" priority="22">
      <formula>#REF!=#REF!</formula>
    </cfRule>
    <cfRule type="colorScale" priority="28">
      <colorScale>
        <cfvo type="num" val="0"/>
        <cfvo type="max"/>
        <color rgb="FFFFEF9C"/>
        <color rgb="FF63BE7B"/>
      </colorScale>
    </cfRule>
    <cfRule type="colorScale" priority="29">
      <colorScale>
        <cfvo type="min"/>
        <cfvo type="percentile" val="50"/>
        <cfvo type="max"/>
        <color rgb="FFF8696B"/>
        <color rgb="FFFFEB84"/>
        <color rgb="FF63BE7B"/>
      </colorScale>
    </cfRule>
    <cfRule type="colorScale" priority="33">
      <colorScale>
        <cfvo type="num" val="0"/>
        <cfvo type="max"/>
        <color rgb="FFFFEF9C"/>
        <color rgb="FF63BE7B"/>
      </colorScale>
    </cfRule>
    <cfRule type="colorScale" priority="34">
      <colorScale>
        <cfvo type="min"/>
        <cfvo type="percentile" val="50"/>
        <cfvo type="max"/>
        <color rgb="FFF8696B"/>
        <color rgb="FFFFEB84"/>
        <color rgb="FF63BE7B"/>
      </colorScale>
    </cfRule>
  </conditionalFormatting>
  <conditionalFormatting sqref="N1 N4:N5 N7 N9">
    <cfRule type="cellIs" dxfId="31" priority="1612" operator="equal">
      <formula>"ALTO"</formula>
    </cfRule>
  </conditionalFormatting>
  <conditionalFormatting sqref="N12:N1048576">
    <cfRule type="cellIs" dxfId="30" priority="7" operator="equal">
      <formula>"ALTO"</formula>
    </cfRule>
  </conditionalFormatting>
  <conditionalFormatting sqref="N13:N51">
    <cfRule type="containsText" dxfId="29" priority="8" operator="containsText" text="BAJO">
      <formula>NOT(ISERROR(SEARCH("BAJO",N13)))</formula>
    </cfRule>
    <cfRule type="containsText" dxfId="28" priority="9" operator="containsText" text="MEDIO">
      <formula>NOT(ISERROR(SEARCH("MEDIO",N13)))</formula>
    </cfRule>
  </conditionalFormatting>
  <conditionalFormatting sqref="T1:T5 T7">
    <cfRule type="cellIs" dxfId="27" priority="753" operator="equal">
      <formula>"Riesgo Bajo"</formula>
    </cfRule>
    <cfRule type="cellIs" dxfId="26" priority="754" stopIfTrue="1" operator="equal">
      <formula>"Bajo"</formula>
    </cfRule>
    <cfRule type="cellIs" dxfId="25" priority="755" stopIfTrue="1" operator="equal">
      <formula>"Medio"</formula>
    </cfRule>
    <cfRule type="cellIs" dxfId="24" priority="756" stopIfTrue="1" operator="equal">
      <formula>"Alto"</formula>
    </cfRule>
  </conditionalFormatting>
  <conditionalFormatting sqref="T5 T7 T9 S11">
    <cfRule type="containsText" dxfId="23" priority="1824" stopIfTrue="1" operator="containsText" text="Riesgo Bajo">
      <formula>NOT(ISERROR(SEARCH("Riesgo Bajo",S5)))</formula>
    </cfRule>
  </conditionalFormatting>
  <conditionalFormatting sqref="T9:T1048576">
    <cfRule type="cellIs" dxfId="22" priority="2" operator="equal">
      <formula>"Riesgo Bajo"</formula>
    </cfRule>
    <cfRule type="cellIs" dxfId="21" priority="3" stopIfTrue="1" operator="equal">
      <formula>"Bajo"</formula>
    </cfRule>
    <cfRule type="cellIs" dxfId="20" priority="4" stopIfTrue="1" operator="equal">
      <formula>"Medio"</formula>
    </cfRule>
    <cfRule type="cellIs" dxfId="19" priority="5" stopIfTrue="1" operator="equal">
      <formula>"Alto"</formula>
    </cfRule>
  </conditionalFormatting>
  <conditionalFormatting sqref="T12:T24">
    <cfRule type="containsText" dxfId="18" priority="744" stopIfTrue="1" operator="containsText" text="Riesgo Bajo">
      <formula>NOT(ISERROR(SEARCH("Riesgo Bajo",T12)))</formula>
    </cfRule>
  </conditionalFormatting>
  <conditionalFormatting sqref="T13:T24">
    <cfRule type="containsText" dxfId="17" priority="742" stopIfTrue="1" operator="containsText" text="Riesgo Alto">
      <formula>NOT(ISERROR(SEARCH("Riesgo Alto",T13)))</formula>
    </cfRule>
    <cfRule type="containsText" dxfId="16" priority="743" stopIfTrue="1" operator="containsText" text="Riesgo Medio">
      <formula>NOT(ISERROR(SEARCH("Riesgo Medio",T13)))</formula>
    </cfRule>
    <cfRule type="containsText" dxfId="15" priority="745" stopIfTrue="1" operator="containsText" text="Riesgo Bajo">
      <formula>NOT(ISERROR(SEARCH("Riesgo Bajo",T13)))</formula>
    </cfRule>
  </conditionalFormatting>
  <conditionalFormatting sqref="T15:T39">
    <cfRule type="containsText" dxfId="14" priority="90" stopIfTrue="1" operator="containsText" text="Riesgo Alto">
      <formula>NOT(ISERROR(SEARCH("Riesgo Alto",T15)))</formula>
    </cfRule>
    <cfRule type="containsText" dxfId="13" priority="91" stopIfTrue="1" operator="containsText" text="Riesgo Medio">
      <formula>NOT(ISERROR(SEARCH("Riesgo Medio",T15)))</formula>
    </cfRule>
    <cfRule type="containsText" dxfId="12" priority="92" stopIfTrue="1" operator="containsText" text="Riesgo Bajo">
      <formula>NOT(ISERROR(SEARCH("Riesgo Bajo",T15)))</formula>
    </cfRule>
    <cfRule type="containsText" dxfId="11" priority="93" stopIfTrue="1" operator="containsText" text="Riesgo Bajo">
      <formula>NOT(ISERROR(SEARCH("Riesgo Bajo",T15)))</formula>
    </cfRule>
  </conditionalFormatting>
  <conditionalFormatting sqref="T30:T47">
    <cfRule type="containsText" dxfId="10" priority="50" stopIfTrue="1" operator="containsText" text="Riesgo Alto">
      <formula>NOT(ISERROR(SEARCH("Riesgo Alto",T30)))</formula>
    </cfRule>
    <cfRule type="containsText" dxfId="9" priority="51" stopIfTrue="1" operator="containsText" text="Riesgo Medio">
      <formula>NOT(ISERROR(SEARCH("Riesgo Medio",T30)))</formula>
    </cfRule>
    <cfRule type="containsText" dxfId="8" priority="52" stopIfTrue="1" operator="containsText" text="Riesgo Bajo">
      <formula>NOT(ISERROR(SEARCH("Riesgo Bajo",T30)))</formula>
    </cfRule>
    <cfRule type="containsText" dxfId="7" priority="53" stopIfTrue="1" operator="containsText" text="Riesgo Bajo">
      <formula>NOT(ISERROR(SEARCH("Riesgo Bajo",T30)))</formula>
    </cfRule>
  </conditionalFormatting>
  <conditionalFormatting sqref="T40:T51">
    <cfRule type="containsText" dxfId="6" priority="10" stopIfTrue="1" operator="containsText" text="Riesgo Alto">
      <formula>NOT(ISERROR(SEARCH("Riesgo Alto",T40)))</formula>
    </cfRule>
    <cfRule type="containsText" dxfId="5" priority="11" stopIfTrue="1" operator="containsText" text="Riesgo Medio">
      <formula>NOT(ISERROR(SEARCH("Riesgo Medio",T40)))</formula>
    </cfRule>
    <cfRule type="containsText" dxfId="4" priority="13" stopIfTrue="1" operator="containsText" text="Riesgo Bajo">
      <formula>NOT(ISERROR(SEARCH("Riesgo Bajo",T40)))</formula>
    </cfRule>
  </conditionalFormatting>
  <conditionalFormatting sqref="T40:T65522">
    <cfRule type="containsText" dxfId="3" priority="12" stopIfTrue="1" operator="containsText" text="Riesgo Bajo">
      <formula>NOT(ISERROR(SEARCH("Riesgo Bajo",T40)))</formula>
    </cfRule>
  </conditionalFormatting>
  <printOptions horizontalCentered="1" verticalCentered="1"/>
  <pageMargins left="0.25" right="0.25" top="0.75" bottom="0.75" header="0.3" footer="0.3"/>
  <pageSetup paperSize="5" scale="3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0BE3354C-E066-46FC-83CC-600DE1DF2AA0}">
            <xm:f>NOT(ISERROR(SEARCH("ALTO",N11)))</xm:f>
            <xm:f>"ALTO"</xm:f>
            <x14:dxf>
              <fill>
                <patternFill>
                  <bgColor rgb="FFFF0000"/>
                </patternFill>
              </fill>
            </x14:dxf>
          </x14:cfRule>
          <xm:sqref>N11:N1976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4BA43C72-1B24-4F00-B2D6-C7C72B7E7065}">
          <x14:formula1>
            <xm:f>listas!$F$2:$F$11</xm:f>
          </x14:formula1>
          <xm:sqref>K13:K51 I13:I51</xm:sqref>
        </x14:dataValidation>
        <x14:dataValidation type="list" allowBlank="1" showInputMessage="1" showErrorMessage="1" xr:uid="{652213C8-C0E3-4780-883F-FA9E94A71F1D}">
          <x14:formula1>
            <xm:f>listas!$C$2:$C$15</xm:f>
          </x14:formula1>
          <xm:sqref>H13:H51</xm:sqref>
        </x14:dataValidation>
        <x14:dataValidation type="list" allowBlank="1" showInputMessage="1" showErrorMessage="1" xr:uid="{4153C699-F6F1-4967-8B91-7FD46385F5FE}">
          <x14:formula1>
            <xm:f>listas!$A$2:$A$14</xm:f>
          </x14:formula1>
          <xm:sqref>E13:E51</xm:sqref>
        </x14:dataValidation>
        <x14:dataValidation type="list" allowBlank="1" showInputMessage="1" showErrorMessage="1" xr:uid="{3C7EF7F1-452E-478D-98DE-867B9831D16F}">
          <x14:formula1>
            <xm:f>listas!$H$2:$H$3</xm:f>
          </x14:formula1>
          <xm:sqref>C13:C51</xm:sqref>
        </x14:dataValidation>
        <x14:dataValidation type="list" allowBlank="1" showInputMessage="1" showErrorMessage="1" xr:uid="{EE4903CC-2EB8-40E8-B42F-F06E183406D8}">
          <x14:formula1>
            <xm:f>listas!$J$2:$J$8</xm:f>
          </x14:formula1>
          <xm:sqref>O13:O51</xm:sqref>
        </x14:dataValidation>
        <x14:dataValidation type="list" allowBlank="1" showInputMessage="1" showErrorMessage="1" xr:uid="{F71D1340-016A-41A0-AD6C-EB631B937F78}">
          <x14:formula1>
            <xm:f>listas!$F$2:$F$12</xm:f>
          </x14:formula1>
          <xm:sqref>Q13:Q51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87C5-843A-418B-AFB2-5D13A8D39337}">
  <dimension ref="B2:G14"/>
  <sheetViews>
    <sheetView zoomScale="90" zoomScaleNormal="90" workbookViewId="0">
      <selection activeCell="H8" sqref="H8"/>
    </sheetView>
  </sheetViews>
  <sheetFormatPr defaultColWidth="11.42578125" defaultRowHeight="15"/>
  <cols>
    <col min="3" max="3" width="45" customWidth="1"/>
    <col min="5" max="5" width="48.140625" customWidth="1"/>
    <col min="7" max="7" width="36.85546875" customWidth="1"/>
  </cols>
  <sheetData>
    <row r="2" spans="2:7">
      <c r="B2" s="124"/>
      <c r="C2" s="123" t="s">
        <v>85</v>
      </c>
      <c r="D2" s="278" t="s">
        <v>86</v>
      </c>
      <c r="E2" s="279"/>
      <c r="F2" s="280" t="s">
        <v>87</v>
      </c>
      <c r="G2" s="280"/>
    </row>
    <row r="3" spans="2:7">
      <c r="B3" s="263" t="s">
        <v>88</v>
      </c>
      <c r="C3" s="265" t="s">
        <v>89</v>
      </c>
      <c r="D3" s="267" t="s">
        <v>90</v>
      </c>
      <c r="E3" s="268"/>
      <c r="F3" s="271" t="s">
        <v>91</v>
      </c>
      <c r="G3" s="271"/>
    </row>
    <row r="4" spans="2:7" ht="79.5" customHeight="1">
      <c r="B4" s="264"/>
      <c r="C4" s="266"/>
      <c r="D4" s="269"/>
      <c r="E4" s="270"/>
      <c r="F4" s="271"/>
      <c r="G4" s="271"/>
    </row>
    <row r="5" spans="2:7" ht="39.75" customHeight="1">
      <c r="B5" s="263" t="s">
        <v>92</v>
      </c>
      <c r="C5" s="265" t="s">
        <v>93</v>
      </c>
      <c r="D5" s="267" t="s">
        <v>94</v>
      </c>
      <c r="E5" s="268"/>
      <c r="F5" s="271" t="s">
        <v>95</v>
      </c>
      <c r="G5" s="271"/>
    </row>
    <row r="6" spans="2:7" ht="45" customHeight="1">
      <c r="B6" s="264"/>
      <c r="C6" s="266"/>
      <c r="D6" s="269"/>
      <c r="E6" s="270"/>
      <c r="F6" s="271"/>
      <c r="G6" s="271"/>
    </row>
    <row r="7" spans="2:7">
      <c r="B7" s="263" t="s">
        <v>96</v>
      </c>
      <c r="C7" s="265" t="s">
        <v>97</v>
      </c>
      <c r="D7" s="267" t="s">
        <v>97</v>
      </c>
      <c r="E7" s="268"/>
      <c r="F7" s="271" t="s">
        <v>97</v>
      </c>
      <c r="G7" s="271"/>
    </row>
    <row r="8" spans="2:7" ht="107.25" customHeight="1">
      <c r="B8" s="264"/>
      <c r="C8" s="266"/>
      <c r="D8" s="269"/>
      <c r="E8" s="270"/>
      <c r="F8" s="271"/>
      <c r="G8" s="271"/>
    </row>
    <row r="9" spans="2:7">
      <c r="B9" s="123" t="s">
        <v>98</v>
      </c>
      <c r="C9" s="136" t="s">
        <v>99</v>
      </c>
      <c r="D9" s="272" t="s">
        <v>99</v>
      </c>
      <c r="E9" s="273"/>
      <c r="F9" s="272" t="s">
        <v>99</v>
      </c>
      <c r="G9" s="273"/>
    </row>
    <row r="10" spans="2:7">
      <c r="B10" s="1"/>
      <c r="C10" s="1"/>
      <c r="D10" s="1"/>
      <c r="E10" s="1"/>
      <c r="F10" s="1"/>
      <c r="G10" s="1"/>
    </row>
    <row r="11" spans="2:7">
      <c r="B11" s="274" t="s">
        <v>100</v>
      </c>
      <c r="C11" s="275"/>
      <c r="D11" s="275"/>
      <c r="E11" s="275"/>
      <c r="F11" s="275"/>
      <c r="G11" s="276"/>
    </row>
    <row r="12" spans="2:7">
      <c r="B12" s="113" t="s">
        <v>101</v>
      </c>
      <c r="C12" s="113" t="s">
        <v>102</v>
      </c>
      <c r="D12" s="274" t="s">
        <v>103</v>
      </c>
      <c r="E12" s="275"/>
      <c r="F12" s="275"/>
      <c r="G12" s="276"/>
    </row>
    <row r="13" spans="2:7" ht="21.75" customHeight="1">
      <c r="B13" s="114">
        <v>1</v>
      </c>
      <c r="C13" s="135">
        <v>40972</v>
      </c>
      <c r="D13" s="277" t="s">
        <v>104</v>
      </c>
      <c r="E13" s="277"/>
      <c r="F13" s="277"/>
      <c r="G13" s="277"/>
    </row>
    <row r="14" spans="2:7" ht="129" customHeight="1">
      <c r="B14" s="124">
        <v>2</v>
      </c>
      <c r="C14" s="134">
        <v>45775</v>
      </c>
      <c r="D14" s="260" t="s">
        <v>105</v>
      </c>
      <c r="E14" s="261"/>
      <c r="F14" s="261"/>
      <c r="G14" s="262"/>
    </row>
  </sheetData>
  <mergeCells count="20">
    <mergeCell ref="D2:E2"/>
    <mergeCell ref="F2:G2"/>
    <mergeCell ref="B3:B4"/>
    <mergeCell ref="C3:C4"/>
    <mergeCell ref="D3:E4"/>
    <mergeCell ref="F3:G4"/>
    <mergeCell ref="D14:G14"/>
    <mergeCell ref="B5:B6"/>
    <mergeCell ref="C5:C6"/>
    <mergeCell ref="D5:E6"/>
    <mergeCell ref="F5:G6"/>
    <mergeCell ref="B7:B8"/>
    <mergeCell ref="C7:C8"/>
    <mergeCell ref="D7:E8"/>
    <mergeCell ref="F7:G8"/>
    <mergeCell ref="D9:E9"/>
    <mergeCell ref="F9:G9"/>
    <mergeCell ref="B11:G11"/>
    <mergeCell ref="D12:G12"/>
    <mergeCell ref="D13:G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4EE0-FE2F-455F-BE0A-118745F94C7D}">
  <sheetPr codeName="Hoja4"/>
  <dimension ref="D11:AC44"/>
  <sheetViews>
    <sheetView topLeftCell="C34" zoomScale="140" zoomScaleNormal="140" workbookViewId="0">
      <selection activeCell="L50" sqref="L50"/>
    </sheetView>
  </sheetViews>
  <sheetFormatPr defaultColWidth="9.140625" defaultRowHeight="15"/>
  <cols>
    <col min="4" max="4" width="14.28515625" customWidth="1"/>
    <col min="5" max="5" width="15" customWidth="1"/>
    <col min="7" max="7" width="18.42578125" customWidth="1"/>
    <col min="8" max="8" width="15.140625" customWidth="1"/>
    <col min="9" max="9" width="17.42578125" customWidth="1"/>
    <col min="11" max="11" width="13.5703125" customWidth="1"/>
    <col min="17" max="32" width="7.42578125" customWidth="1"/>
  </cols>
  <sheetData>
    <row r="11" spans="4:29">
      <c r="D11" s="283" t="s">
        <v>106</v>
      </c>
      <c r="E11" s="284"/>
      <c r="F11" s="284"/>
      <c r="G11" s="284"/>
      <c r="H11" s="284"/>
      <c r="I11" s="284"/>
      <c r="J11" s="284"/>
      <c r="K11" s="284"/>
      <c r="L11" s="284"/>
      <c r="M11" s="284"/>
      <c r="N11" s="284"/>
      <c r="T11">
        <v>1</v>
      </c>
      <c r="U11">
        <v>2</v>
      </c>
      <c r="V11">
        <v>3</v>
      </c>
      <c r="W11">
        <v>4</v>
      </c>
      <c r="X11">
        <v>5</v>
      </c>
      <c r="Y11">
        <v>6</v>
      </c>
      <c r="Z11">
        <v>7</v>
      </c>
      <c r="AA11">
        <v>8</v>
      </c>
      <c r="AB11">
        <v>9</v>
      </c>
      <c r="AC11">
        <v>10</v>
      </c>
    </row>
    <row r="12" spans="4:29" ht="27.75" customHeight="1">
      <c r="D12" s="284"/>
      <c r="E12" s="284"/>
      <c r="F12" s="284"/>
      <c r="G12" s="284"/>
      <c r="H12" s="284"/>
      <c r="I12" s="284"/>
      <c r="J12" s="284"/>
      <c r="K12" s="284"/>
      <c r="L12" s="284"/>
      <c r="M12" s="284"/>
      <c r="N12" s="284"/>
      <c r="R12" s="287">
        <v>10</v>
      </c>
      <c r="T12" s="43" t="s">
        <v>35</v>
      </c>
      <c r="U12" s="44"/>
      <c r="V12" s="39"/>
      <c r="W12" s="40"/>
      <c r="X12" s="39"/>
      <c r="Y12" s="40"/>
      <c r="Z12" s="39"/>
      <c r="AA12" s="40"/>
      <c r="AB12" s="39"/>
      <c r="AC12" s="40"/>
    </row>
    <row r="13" spans="4:29">
      <c r="R13" s="287"/>
      <c r="T13" s="45"/>
      <c r="U13" s="46">
        <f>R12*T23</f>
        <v>10</v>
      </c>
      <c r="V13" s="46"/>
      <c r="W13" s="46"/>
      <c r="X13" s="41"/>
      <c r="Y13" s="42"/>
      <c r="Z13" s="41"/>
      <c r="AA13" s="42"/>
      <c r="AB13" s="41"/>
      <c r="AC13" s="42"/>
    </row>
    <row r="14" spans="4:29">
      <c r="R14" s="287">
        <v>8</v>
      </c>
      <c r="T14" s="39"/>
      <c r="U14" s="40"/>
      <c r="V14" s="39"/>
      <c r="W14" s="40"/>
      <c r="X14" s="39"/>
      <c r="Y14" s="40"/>
      <c r="Z14" s="39"/>
      <c r="AA14" s="40"/>
      <c r="AB14" s="39"/>
      <c r="AC14" s="40"/>
    </row>
    <row r="15" spans="4:29">
      <c r="D15" s="285" t="s">
        <v>107</v>
      </c>
      <c r="E15" s="286" t="s">
        <v>108</v>
      </c>
      <c r="F15" s="288">
        <v>10</v>
      </c>
      <c r="G15" s="289">
        <f>F15*G25</f>
        <v>10</v>
      </c>
      <c r="H15" s="289">
        <f>G15*H25</f>
        <v>30</v>
      </c>
      <c r="I15" s="291">
        <f>F15*I25</f>
        <v>60</v>
      </c>
      <c r="J15" s="281">
        <f>G15*J25</f>
        <v>80</v>
      </c>
      <c r="K15" s="281">
        <f>F15*K23</f>
        <v>100</v>
      </c>
      <c r="M15" s="28" t="s">
        <v>109</v>
      </c>
      <c r="N15" s="28" t="s">
        <v>110</v>
      </c>
      <c r="R15" s="287"/>
      <c r="T15" s="41"/>
      <c r="U15" s="42">
        <f>R14*T23</f>
        <v>8</v>
      </c>
      <c r="V15" s="41"/>
      <c r="W15" s="42"/>
      <c r="X15" s="41"/>
      <c r="Y15" s="42"/>
      <c r="Z15" s="41"/>
      <c r="AA15" s="42"/>
      <c r="AB15" s="41"/>
      <c r="AC15" s="42"/>
    </row>
    <row r="16" spans="4:29">
      <c r="D16" s="285"/>
      <c r="E16" s="287"/>
      <c r="F16" s="288"/>
      <c r="G16" s="290"/>
      <c r="H16" s="290"/>
      <c r="I16" s="292"/>
      <c r="J16" s="282"/>
      <c r="K16" s="282"/>
      <c r="M16" s="29" t="s">
        <v>111</v>
      </c>
      <c r="N16" s="29" t="s">
        <v>112</v>
      </c>
      <c r="R16" s="287">
        <v>6</v>
      </c>
      <c r="T16" s="39"/>
      <c r="U16" s="40"/>
      <c r="V16" s="39"/>
      <c r="W16" s="40"/>
      <c r="X16" s="39"/>
      <c r="Y16" s="40"/>
      <c r="Z16" s="39"/>
      <c r="AA16" s="40"/>
      <c r="AB16" s="39"/>
      <c r="AC16" s="40"/>
    </row>
    <row r="17" spans="4:29">
      <c r="D17" s="285"/>
      <c r="E17" s="286" t="s">
        <v>113</v>
      </c>
      <c r="F17" s="288">
        <v>8</v>
      </c>
      <c r="G17" s="289">
        <f>F17*G23</f>
        <v>8</v>
      </c>
      <c r="H17" s="289">
        <f>G17*H23</f>
        <v>24</v>
      </c>
      <c r="I17" s="291">
        <f>F17*I23</f>
        <v>48</v>
      </c>
      <c r="J17" s="281">
        <f>G17*J23</f>
        <v>64</v>
      </c>
      <c r="K17" s="281">
        <f>F17*K25</f>
        <v>80</v>
      </c>
      <c r="M17" s="30" t="s">
        <v>114</v>
      </c>
      <c r="N17" s="30" t="s">
        <v>115</v>
      </c>
      <c r="R17" s="287"/>
      <c r="T17" s="41"/>
      <c r="U17" s="42">
        <f>R16*T25</f>
        <v>0</v>
      </c>
      <c r="V17" s="41"/>
      <c r="W17" s="42"/>
      <c r="X17" s="41"/>
      <c r="Y17" s="42"/>
      <c r="Z17" s="41"/>
      <c r="AA17" s="42"/>
      <c r="AB17" s="41"/>
      <c r="AC17" s="42"/>
    </row>
    <row r="18" spans="4:29">
      <c r="D18" s="285"/>
      <c r="E18" s="287"/>
      <c r="F18" s="288"/>
      <c r="G18" s="290"/>
      <c r="H18" s="290"/>
      <c r="I18" s="292"/>
      <c r="J18" s="282"/>
      <c r="K18" s="282"/>
      <c r="R18" s="287">
        <v>3</v>
      </c>
      <c r="T18" s="39"/>
      <c r="U18" s="40"/>
      <c r="V18" s="39"/>
      <c r="W18" s="40"/>
      <c r="X18" s="39"/>
      <c r="Y18" s="40"/>
      <c r="Z18" s="39"/>
      <c r="AA18" s="40"/>
      <c r="AB18" s="39"/>
      <c r="AC18" s="40"/>
    </row>
    <row r="19" spans="4:29">
      <c r="D19" s="285"/>
      <c r="E19" s="286" t="s">
        <v>116</v>
      </c>
      <c r="F19" s="288">
        <v>6</v>
      </c>
      <c r="G19" s="289">
        <f>F19*G25</f>
        <v>6</v>
      </c>
      <c r="H19" s="289">
        <f>G19*H25</f>
        <v>18</v>
      </c>
      <c r="I19" s="291">
        <f>F19*I25</f>
        <v>36</v>
      </c>
      <c r="J19" s="291">
        <f>G19*J25</f>
        <v>48</v>
      </c>
      <c r="K19" s="291">
        <f>F19*K23</f>
        <v>60</v>
      </c>
      <c r="R19" s="287"/>
      <c r="T19" s="41"/>
      <c r="U19" s="42"/>
      <c r="V19" s="41"/>
      <c r="W19" s="42"/>
      <c r="X19" s="41"/>
      <c r="Y19" s="42"/>
      <c r="Z19" s="41"/>
      <c r="AA19" s="42"/>
      <c r="AB19" s="41"/>
      <c r="AC19" s="42"/>
    </row>
    <row r="20" spans="4:29">
      <c r="D20" s="285"/>
      <c r="E20" s="287"/>
      <c r="F20" s="288"/>
      <c r="G20" s="290"/>
      <c r="H20" s="290"/>
      <c r="I20" s="292"/>
      <c r="J20" s="292"/>
      <c r="K20" s="292"/>
      <c r="R20" s="287">
        <v>1</v>
      </c>
      <c r="T20" s="39"/>
      <c r="U20" s="40"/>
      <c r="V20" s="39"/>
      <c r="W20" s="40"/>
      <c r="X20" s="39"/>
      <c r="Y20" s="40"/>
      <c r="Z20" s="39"/>
      <c r="AA20" s="40"/>
      <c r="AB20" s="39"/>
      <c r="AC20" s="40"/>
    </row>
    <row r="21" spans="4:29">
      <c r="D21" s="285"/>
      <c r="E21" s="286" t="s">
        <v>117</v>
      </c>
      <c r="F21" s="288">
        <v>3</v>
      </c>
      <c r="G21" s="289">
        <f>F21*G25</f>
        <v>3</v>
      </c>
      <c r="H21" s="289">
        <f>F21*H25</f>
        <v>9</v>
      </c>
      <c r="I21" s="289">
        <f>F21*I25</f>
        <v>18</v>
      </c>
      <c r="J21" s="289">
        <f>F21*J25</f>
        <v>24</v>
      </c>
      <c r="K21" s="289">
        <f>F21*K25</f>
        <v>30</v>
      </c>
      <c r="R21" s="287"/>
      <c r="T21" s="41"/>
      <c r="U21" s="42"/>
      <c r="V21" s="41"/>
      <c r="W21" s="42"/>
      <c r="X21" s="41"/>
      <c r="Y21" s="42"/>
      <c r="Z21" s="41"/>
      <c r="AA21" s="42"/>
      <c r="AB21" s="41"/>
      <c r="AC21" s="42"/>
    </row>
    <row r="22" spans="4:29">
      <c r="D22" s="285"/>
      <c r="E22" s="287"/>
      <c r="F22" s="288"/>
      <c r="G22" s="290"/>
      <c r="H22" s="290"/>
      <c r="I22" s="290"/>
      <c r="J22" s="290"/>
      <c r="K22" s="290"/>
    </row>
    <row r="23" spans="4:29">
      <c r="D23" s="285"/>
      <c r="E23" s="286" t="s">
        <v>118</v>
      </c>
      <c r="F23" s="288">
        <v>1</v>
      </c>
      <c r="G23" s="289">
        <f>F23*G25</f>
        <v>1</v>
      </c>
      <c r="H23" s="289">
        <f>G23*H25</f>
        <v>3</v>
      </c>
      <c r="I23" s="289">
        <f>F23*I25</f>
        <v>6</v>
      </c>
      <c r="J23" s="289">
        <f>F23*J25</f>
        <v>8</v>
      </c>
      <c r="K23" s="289">
        <f>F23*K25</f>
        <v>10</v>
      </c>
      <c r="T23" s="295">
        <v>1</v>
      </c>
      <c r="U23" s="295"/>
      <c r="V23" s="295">
        <v>3</v>
      </c>
      <c r="W23" s="295"/>
      <c r="X23" s="295">
        <v>6</v>
      </c>
      <c r="Y23" s="295"/>
      <c r="Z23" s="295">
        <v>8</v>
      </c>
      <c r="AA23" s="295"/>
      <c r="AB23" s="295">
        <v>10</v>
      </c>
      <c r="AC23" s="295"/>
    </row>
    <row r="24" spans="4:29">
      <c r="D24" s="285"/>
      <c r="E24" s="287"/>
      <c r="F24" s="288"/>
      <c r="G24" s="290"/>
      <c r="H24" s="290"/>
      <c r="I24" s="290"/>
      <c r="J24" s="290"/>
      <c r="K24" s="290"/>
    </row>
    <row r="25" spans="4:29">
      <c r="G25" s="294">
        <v>1</v>
      </c>
      <c r="H25" s="294">
        <v>3</v>
      </c>
      <c r="I25" s="294">
        <v>6</v>
      </c>
      <c r="J25" s="294">
        <v>8</v>
      </c>
      <c r="K25" s="294">
        <v>10</v>
      </c>
    </row>
    <row r="26" spans="4:29">
      <c r="G26" s="287"/>
      <c r="H26" s="287"/>
      <c r="I26" s="287"/>
      <c r="J26" s="287"/>
      <c r="K26" s="287"/>
    </row>
    <row r="27" spans="4:29">
      <c r="G27" s="286" t="s">
        <v>119</v>
      </c>
      <c r="H27" s="286" t="s">
        <v>120</v>
      </c>
      <c r="I27" s="286" t="s">
        <v>121</v>
      </c>
      <c r="J27" s="286" t="s">
        <v>122</v>
      </c>
      <c r="K27" s="286" t="s">
        <v>123</v>
      </c>
    </row>
    <row r="28" spans="4:29">
      <c r="G28" s="287"/>
      <c r="H28" s="287"/>
      <c r="I28" s="287"/>
      <c r="J28" s="287"/>
      <c r="K28" s="287"/>
    </row>
    <row r="30" spans="4:29">
      <c r="G30" s="293" t="s">
        <v>124</v>
      </c>
      <c r="H30" s="293"/>
      <c r="I30" s="293"/>
      <c r="J30" s="293"/>
      <c r="K30" s="293"/>
    </row>
    <row r="31" spans="4:29" ht="62.25" customHeight="1"/>
    <row r="32" spans="4:29" ht="15" customHeight="1">
      <c r="G32" s="283" t="s">
        <v>125</v>
      </c>
      <c r="H32" s="284"/>
      <c r="I32" s="284"/>
      <c r="J32" s="284"/>
      <c r="K32" s="284"/>
      <c r="L32" s="284"/>
      <c r="M32" s="284"/>
      <c r="N32" s="284"/>
      <c r="O32" s="284"/>
      <c r="P32" s="284"/>
      <c r="Q32" s="284"/>
    </row>
    <row r="33" spans="4:17" ht="36" customHeight="1">
      <c r="G33" s="284"/>
      <c r="H33" s="284"/>
      <c r="I33" s="284"/>
      <c r="J33" s="284"/>
      <c r="K33" s="284"/>
      <c r="L33" s="284"/>
      <c r="M33" s="284"/>
      <c r="N33" s="284"/>
      <c r="O33" s="284"/>
      <c r="P33" s="284"/>
      <c r="Q33" s="284"/>
    </row>
    <row r="36" spans="4:17">
      <c r="D36" s="38" t="s">
        <v>126</v>
      </c>
      <c r="E36" s="36"/>
      <c r="F36">
        <v>100</v>
      </c>
      <c r="G36" s="31">
        <f>F36*G41</f>
        <v>100</v>
      </c>
      <c r="H36" s="31">
        <f>F36*H41</f>
        <v>300</v>
      </c>
      <c r="I36" s="32">
        <f>F36*I41</f>
        <v>600</v>
      </c>
      <c r="J36" s="33">
        <f>F36*J41</f>
        <v>800</v>
      </c>
      <c r="K36" s="33">
        <f>F36*K41</f>
        <v>1000</v>
      </c>
      <c r="M36" s="28" t="s">
        <v>127</v>
      </c>
      <c r="N36" s="28" t="s">
        <v>110</v>
      </c>
    </row>
    <row r="37" spans="4:17">
      <c r="E37" s="36"/>
      <c r="F37">
        <v>60</v>
      </c>
      <c r="G37" s="31">
        <f>F37*G41</f>
        <v>60</v>
      </c>
      <c r="H37" s="31">
        <f>F37*H41</f>
        <v>180</v>
      </c>
      <c r="I37" s="32">
        <f>F37*I41</f>
        <v>360</v>
      </c>
      <c r="J37" s="32">
        <f>F37*J41</f>
        <v>480</v>
      </c>
      <c r="K37" s="32">
        <f>F37*K41</f>
        <v>600</v>
      </c>
      <c r="M37" s="29" t="s">
        <v>128</v>
      </c>
      <c r="N37" s="29" t="s">
        <v>112</v>
      </c>
    </row>
    <row r="38" spans="4:17">
      <c r="E38" s="36"/>
      <c r="F38">
        <v>30</v>
      </c>
      <c r="G38" s="31">
        <f>F38*G41</f>
        <v>30</v>
      </c>
      <c r="H38" s="31">
        <f>F38*H41</f>
        <v>90</v>
      </c>
      <c r="I38" s="31">
        <f>F38*I41</f>
        <v>180</v>
      </c>
      <c r="J38" s="31">
        <f>F38*J41</f>
        <v>240</v>
      </c>
      <c r="K38" s="31">
        <f>F38*K41</f>
        <v>300</v>
      </c>
      <c r="M38" s="30" t="s">
        <v>129</v>
      </c>
      <c r="N38" s="30" t="s">
        <v>115</v>
      </c>
    </row>
    <row r="39" spans="4:17">
      <c r="E39" s="34"/>
      <c r="F39">
        <v>10</v>
      </c>
      <c r="G39" s="31">
        <f>F39*G41</f>
        <v>10</v>
      </c>
      <c r="H39" s="31">
        <f>F39*H41</f>
        <v>30</v>
      </c>
      <c r="I39" s="31">
        <f>F39*I41</f>
        <v>60</v>
      </c>
      <c r="J39" s="31">
        <f>F39*J41</f>
        <v>80</v>
      </c>
      <c r="K39" s="31">
        <f>F39*K41</f>
        <v>100</v>
      </c>
    </row>
    <row r="40" spans="4:17">
      <c r="E40" s="35"/>
      <c r="F40">
        <v>1</v>
      </c>
      <c r="G40" s="31">
        <f>F40*G41</f>
        <v>1</v>
      </c>
      <c r="H40" s="31">
        <f>F40*H41</f>
        <v>3</v>
      </c>
      <c r="I40" s="31">
        <f>F40*I41</f>
        <v>6</v>
      </c>
      <c r="J40" s="31">
        <f>F40*J41</f>
        <v>8</v>
      </c>
      <c r="K40" s="31">
        <f>F40*K41</f>
        <v>10</v>
      </c>
    </row>
    <row r="41" spans="4:17">
      <c r="G41">
        <v>1</v>
      </c>
      <c r="H41">
        <v>3</v>
      </c>
      <c r="I41">
        <v>6</v>
      </c>
      <c r="J41">
        <v>8</v>
      </c>
      <c r="K41">
        <v>10</v>
      </c>
    </row>
    <row r="43" spans="4:17">
      <c r="G43" s="286" t="s">
        <v>130</v>
      </c>
      <c r="H43" s="286" t="s">
        <v>131</v>
      </c>
      <c r="I43" s="286" t="s">
        <v>132</v>
      </c>
      <c r="J43" s="286" t="s">
        <v>133</v>
      </c>
      <c r="K43" s="286" t="s">
        <v>123</v>
      </c>
    </row>
    <row r="44" spans="4:17">
      <c r="E44" s="38" t="s">
        <v>134</v>
      </c>
      <c r="G44" s="287"/>
      <c r="H44" s="287"/>
      <c r="I44" s="287"/>
      <c r="J44" s="287"/>
      <c r="K44" s="287"/>
    </row>
  </sheetData>
  <mergeCells count="64">
    <mergeCell ref="T23:U23"/>
    <mergeCell ref="V23:W23"/>
    <mergeCell ref="X23:Y23"/>
    <mergeCell ref="Z23:AA23"/>
    <mergeCell ref="AB23:AC23"/>
    <mergeCell ref="R12:R13"/>
    <mergeCell ref="R14:R15"/>
    <mergeCell ref="R16:R17"/>
    <mergeCell ref="R18:R19"/>
    <mergeCell ref="R20:R21"/>
    <mergeCell ref="G32:Q33"/>
    <mergeCell ref="G43:G44"/>
    <mergeCell ref="H43:H44"/>
    <mergeCell ref="I43:I44"/>
    <mergeCell ref="J43:J44"/>
    <mergeCell ref="K43:K44"/>
    <mergeCell ref="G30:K30"/>
    <mergeCell ref="K23:K24"/>
    <mergeCell ref="G25:G26"/>
    <mergeCell ref="H25:H26"/>
    <mergeCell ref="I25:I26"/>
    <mergeCell ref="J25:J26"/>
    <mergeCell ref="K25:K26"/>
    <mergeCell ref="J23:J24"/>
    <mergeCell ref="G27:G28"/>
    <mergeCell ref="H27:H28"/>
    <mergeCell ref="I27:I28"/>
    <mergeCell ref="J27:J28"/>
    <mergeCell ref="K27:K28"/>
    <mergeCell ref="E23:E24"/>
    <mergeCell ref="F23:F24"/>
    <mergeCell ref="G23:G24"/>
    <mergeCell ref="H23:H24"/>
    <mergeCell ref="I23:I24"/>
    <mergeCell ref="K19:K20"/>
    <mergeCell ref="E21:E22"/>
    <mergeCell ref="F21:F22"/>
    <mergeCell ref="G21:G22"/>
    <mergeCell ref="H21:H22"/>
    <mergeCell ref="I21:I22"/>
    <mergeCell ref="J21:J22"/>
    <mergeCell ref="K21:K22"/>
    <mergeCell ref="E19:E20"/>
    <mergeCell ref="F19:F20"/>
    <mergeCell ref="G19:G20"/>
    <mergeCell ref="H19:H20"/>
    <mergeCell ref="I19:I20"/>
    <mergeCell ref="J19:J20"/>
    <mergeCell ref="K17:K18"/>
    <mergeCell ref="D11:N12"/>
    <mergeCell ref="D15:D24"/>
    <mergeCell ref="E15:E16"/>
    <mergeCell ref="F15:F16"/>
    <mergeCell ref="G15:G16"/>
    <mergeCell ref="H15:H16"/>
    <mergeCell ref="I15:I16"/>
    <mergeCell ref="J15:J16"/>
    <mergeCell ref="K15:K16"/>
    <mergeCell ref="E17:E18"/>
    <mergeCell ref="F17:F18"/>
    <mergeCell ref="G17:G18"/>
    <mergeCell ref="H17:H18"/>
    <mergeCell ref="I17:I18"/>
    <mergeCell ref="J17:J18"/>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24F4-8E81-4DB6-9AD6-1D112488EF4B}">
  <sheetPr codeName="Hoja6">
    <tabColor theme="7" tint="0.39997558519241921"/>
    <pageSetUpPr fitToPage="1"/>
  </sheetPr>
  <dimension ref="C2:AP49"/>
  <sheetViews>
    <sheetView view="pageBreakPreview" topLeftCell="D1" zoomScale="50" zoomScaleNormal="50" zoomScaleSheetLayoutView="50" workbookViewId="0">
      <selection activeCell="AI26" sqref="AI26"/>
    </sheetView>
  </sheetViews>
  <sheetFormatPr defaultColWidth="11.42578125" defaultRowHeight="35.1" customHeight="1"/>
  <cols>
    <col min="1" max="3" width="11.42578125" style="137"/>
    <col min="4" max="4" width="13.140625" style="137" customWidth="1"/>
    <col min="5" max="5" width="11.85546875" style="137" customWidth="1"/>
    <col min="6" max="6" width="8.140625" style="137" customWidth="1"/>
    <col min="7" max="29" width="11.42578125" style="137"/>
    <col min="30" max="30" width="10.85546875" style="137" customWidth="1"/>
    <col min="31" max="31" width="11.28515625" style="137" customWidth="1"/>
    <col min="32" max="32" width="11" style="137" customWidth="1"/>
    <col min="33" max="33" width="11.5703125" style="137" customWidth="1"/>
    <col min="34" max="34" width="12" style="137" customWidth="1"/>
    <col min="35" max="35" width="11.7109375" style="137" customWidth="1"/>
    <col min="36" max="36" width="11.28515625" style="137" customWidth="1"/>
    <col min="37" max="16384" width="11.42578125" style="137"/>
  </cols>
  <sheetData>
    <row r="2" spans="3:42" ht="35.1" customHeight="1">
      <c r="I2" s="303" t="s">
        <v>135</v>
      </c>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row>
    <row r="3" spans="3:42" ht="35.1" customHeight="1">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row>
    <row r="4" spans="3:42" ht="35.1" customHeight="1">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row>
    <row r="6" spans="3:42" ht="35.1" customHeight="1" thickBot="1"/>
    <row r="7" spans="3:42" ht="35.1" customHeight="1">
      <c r="C7" s="138"/>
      <c r="D7" s="139"/>
      <c r="E7" s="139"/>
      <c r="F7" s="139"/>
      <c r="G7" s="140"/>
      <c r="H7" s="140"/>
      <c r="I7" s="140"/>
      <c r="J7" s="140"/>
      <c r="K7" s="140"/>
      <c r="L7" s="140"/>
      <c r="M7" s="140"/>
      <c r="N7" s="140"/>
      <c r="O7" s="140"/>
      <c r="P7" s="140"/>
      <c r="Q7" s="140"/>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41"/>
    </row>
    <row r="8" spans="3:42" ht="35.1" customHeight="1">
      <c r="C8" s="142"/>
      <c r="D8" s="299" t="s">
        <v>136</v>
      </c>
      <c r="E8" s="300"/>
      <c r="F8" s="300"/>
      <c r="G8" s="300"/>
      <c r="H8" s="300"/>
      <c r="I8" s="300"/>
      <c r="J8" s="300"/>
      <c r="K8" s="300"/>
      <c r="L8" s="300"/>
      <c r="M8" s="300"/>
      <c r="N8" s="300"/>
      <c r="O8" s="300"/>
      <c r="P8" s="300"/>
      <c r="Q8" s="143"/>
      <c r="X8" s="299" t="s">
        <v>136</v>
      </c>
      <c r="Y8" s="300"/>
      <c r="Z8" s="300"/>
      <c r="AA8" s="300"/>
      <c r="AB8" s="300"/>
      <c r="AC8" s="300"/>
      <c r="AD8" s="300"/>
      <c r="AE8" s="300"/>
      <c r="AF8" s="300"/>
      <c r="AG8" s="300"/>
      <c r="AH8" s="300"/>
      <c r="AI8" s="300"/>
      <c r="AJ8" s="300"/>
      <c r="AK8" s="143"/>
      <c r="AP8" s="144"/>
    </row>
    <row r="9" spans="3:42" ht="35.1" customHeight="1">
      <c r="C9" s="142"/>
      <c r="D9" s="300"/>
      <c r="E9" s="300"/>
      <c r="F9" s="300"/>
      <c r="G9" s="300"/>
      <c r="H9" s="300"/>
      <c r="I9" s="300"/>
      <c r="J9" s="300"/>
      <c r="K9" s="300"/>
      <c r="L9" s="300"/>
      <c r="M9" s="300"/>
      <c r="N9" s="300"/>
      <c r="O9" s="300"/>
      <c r="P9" s="300"/>
      <c r="Q9" s="143"/>
      <c r="X9" s="300"/>
      <c r="Y9" s="300"/>
      <c r="Z9" s="300"/>
      <c r="AA9" s="300"/>
      <c r="AB9" s="300"/>
      <c r="AC9" s="300"/>
      <c r="AD9" s="300"/>
      <c r="AE9" s="300"/>
      <c r="AF9" s="300"/>
      <c r="AG9" s="300"/>
      <c r="AH9" s="300"/>
      <c r="AI9" s="300"/>
      <c r="AJ9" s="300"/>
      <c r="AK9" s="143"/>
      <c r="AP9" s="144"/>
    </row>
    <row r="10" spans="3:42" ht="35.1" customHeight="1" thickBot="1">
      <c r="C10" s="142"/>
      <c r="AP10" s="144"/>
    </row>
    <row r="11" spans="3:42" ht="35.1" customHeight="1">
      <c r="C11" s="142"/>
      <c r="D11" s="298" t="s">
        <v>137</v>
      </c>
      <c r="E11" s="296" t="s">
        <v>138</v>
      </c>
      <c r="F11" s="158">
        <v>10</v>
      </c>
      <c r="G11" s="159">
        <f>F11*G21</f>
        <v>10</v>
      </c>
      <c r="H11" s="159">
        <f>F11*H21</f>
        <v>20</v>
      </c>
      <c r="I11" s="159">
        <f>F11*I21</f>
        <v>30</v>
      </c>
      <c r="J11" s="160">
        <f>F11*J21</f>
        <v>40</v>
      </c>
      <c r="K11" s="160">
        <f>F11*K21</f>
        <v>50</v>
      </c>
      <c r="L11" s="160">
        <f>$F11*L21</f>
        <v>60</v>
      </c>
      <c r="M11" s="161">
        <f>F11*M21</f>
        <v>70</v>
      </c>
      <c r="N11" s="161">
        <f>F11*N21</f>
        <v>80</v>
      </c>
      <c r="O11" s="161">
        <f>F11*O21</f>
        <v>90</v>
      </c>
      <c r="P11" s="161">
        <f>F11*P21</f>
        <v>100</v>
      </c>
      <c r="S11" s="146" t="s">
        <v>109</v>
      </c>
      <c r="T11" s="147" t="s">
        <v>110</v>
      </c>
      <c r="X11" s="298" t="s">
        <v>137</v>
      </c>
      <c r="Y11" s="296" t="s">
        <v>138</v>
      </c>
      <c r="Z11" s="158">
        <v>10</v>
      </c>
      <c r="AA11" s="166"/>
      <c r="AB11" s="166"/>
      <c r="AC11" s="166"/>
      <c r="AD11" s="163"/>
      <c r="AE11" s="163"/>
      <c r="AF11" s="163"/>
      <c r="AG11" s="167"/>
      <c r="AH11" s="167"/>
      <c r="AI11" s="167"/>
      <c r="AJ11" s="167"/>
      <c r="AM11" s="146" t="s">
        <v>109</v>
      </c>
      <c r="AN11" s="147" t="s">
        <v>110</v>
      </c>
      <c r="AP11" s="144"/>
    </row>
    <row r="12" spans="3:42" ht="35.1" customHeight="1">
      <c r="C12" s="142"/>
      <c r="D12" s="298"/>
      <c r="E12" s="296"/>
      <c r="F12" s="158">
        <v>9</v>
      </c>
      <c r="G12" s="159">
        <f>F12*G21</f>
        <v>9</v>
      </c>
      <c r="H12" s="159">
        <f>F12*H21</f>
        <v>18</v>
      </c>
      <c r="I12" s="159">
        <f>F12*I21</f>
        <v>27</v>
      </c>
      <c r="J12" s="160">
        <f>F12*J21</f>
        <v>36</v>
      </c>
      <c r="K12" s="160">
        <f>F12*K21</f>
        <v>45</v>
      </c>
      <c r="L12" s="160">
        <f>F12*L21</f>
        <v>54</v>
      </c>
      <c r="M12" s="161">
        <f>F12*M21</f>
        <v>63</v>
      </c>
      <c r="N12" s="161">
        <f>F12*N21</f>
        <v>72</v>
      </c>
      <c r="O12" s="161">
        <f>F12*O21</f>
        <v>81</v>
      </c>
      <c r="P12" s="161">
        <f>F12*P21</f>
        <v>90</v>
      </c>
      <c r="S12" s="148" t="s">
        <v>111</v>
      </c>
      <c r="T12" s="149" t="s">
        <v>112</v>
      </c>
      <c r="X12" s="298"/>
      <c r="Y12" s="296"/>
      <c r="Z12" s="158">
        <v>9</v>
      </c>
      <c r="AA12" s="166"/>
      <c r="AB12" s="166"/>
      <c r="AC12" s="166"/>
      <c r="AD12" s="163"/>
      <c r="AE12" s="163"/>
      <c r="AF12" s="163"/>
      <c r="AG12" s="167"/>
      <c r="AH12" s="167"/>
      <c r="AI12" s="167"/>
      <c r="AJ12" s="167"/>
      <c r="AM12" s="148" t="s">
        <v>111</v>
      </c>
      <c r="AN12" s="149" t="s">
        <v>112</v>
      </c>
      <c r="AP12" s="144"/>
    </row>
    <row r="13" spans="3:42" ht="35.1" customHeight="1" thickBot="1">
      <c r="C13" s="142"/>
      <c r="D13" s="298"/>
      <c r="E13" s="296" t="s">
        <v>139</v>
      </c>
      <c r="F13" s="158">
        <v>8</v>
      </c>
      <c r="G13" s="159">
        <f>F13*G21</f>
        <v>8</v>
      </c>
      <c r="H13" s="159">
        <f>F13*H21</f>
        <v>16</v>
      </c>
      <c r="I13" s="159">
        <f>F13*I21</f>
        <v>24</v>
      </c>
      <c r="J13" s="160">
        <f>F13*J21</f>
        <v>32</v>
      </c>
      <c r="K13" s="160">
        <f>F13*K21</f>
        <v>40</v>
      </c>
      <c r="L13" s="160">
        <f>$F13*L21</f>
        <v>48</v>
      </c>
      <c r="M13" s="160">
        <f>F13*M21</f>
        <v>56</v>
      </c>
      <c r="N13" s="161">
        <f>F13*N21</f>
        <v>64</v>
      </c>
      <c r="O13" s="161">
        <f>F13*O21</f>
        <v>72</v>
      </c>
      <c r="P13" s="161">
        <f>F13*P21</f>
        <v>80</v>
      </c>
      <c r="S13" s="150" t="s">
        <v>114</v>
      </c>
      <c r="T13" s="151" t="s">
        <v>115</v>
      </c>
      <c r="X13" s="298"/>
      <c r="Y13" s="296" t="s">
        <v>139</v>
      </c>
      <c r="Z13" s="158">
        <v>8</v>
      </c>
      <c r="AA13" s="166"/>
      <c r="AB13" s="166"/>
      <c r="AC13" s="166"/>
      <c r="AD13" s="163"/>
      <c r="AE13" s="163"/>
      <c r="AF13" s="163"/>
      <c r="AG13" s="163"/>
      <c r="AH13" s="167"/>
      <c r="AI13" s="167"/>
      <c r="AJ13" s="162"/>
      <c r="AM13" s="150" t="s">
        <v>114</v>
      </c>
      <c r="AN13" s="151" t="s">
        <v>115</v>
      </c>
      <c r="AP13" s="144"/>
    </row>
    <row r="14" spans="3:42" ht="35.1" customHeight="1">
      <c r="C14" s="142"/>
      <c r="D14" s="298"/>
      <c r="E14" s="296"/>
      <c r="F14" s="158">
        <v>7</v>
      </c>
      <c r="G14" s="159">
        <f>F14*G21</f>
        <v>7</v>
      </c>
      <c r="H14" s="159">
        <f>F14*H21</f>
        <v>14</v>
      </c>
      <c r="I14" s="159">
        <f>F14*I21</f>
        <v>21</v>
      </c>
      <c r="J14" s="159">
        <f>F14*J21</f>
        <v>28</v>
      </c>
      <c r="K14" s="160">
        <f>F14*K21</f>
        <v>35</v>
      </c>
      <c r="L14" s="160">
        <f>$F14*L21</f>
        <v>42</v>
      </c>
      <c r="M14" s="160">
        <f>F14*M21</f>
        <v>49</v>
      </c>
      <c r="N14" s="160">
        <f>F14*N21</f>
        <v>56</v>
      </c>
      <c r="O14" s="161">
        <f>F14*O21</f>
        <v>63</v>
      </c>
      <c r="P14" s="161">
        <f>F14*P21</f>
        <v>70</v>
      </c>
      <c r="X14" s="298"/>
      <c r="Y14" s="296"/>
      <c r="Z14" s="158">
        <v>7</v>
      </c>
      <c r="AA14" s="166"/>
      <c r="AB14" s="166"/>
      <c r="AC14" s="166"/>
      <c r="AD14" s="166"/>
      <c r="AE14" s="163"/>
      <c r="AF14" s="163"/>
      <c r="AG14" s="163"/>
      <c r="AH14" s="163"/>
      <c r="AI14" s="167"/>
      <c r="AJ14" s="167"/>
      <c r="AP14" s="144"/>
    </row>
    <row r="15" spans="3:42" ht="35.1" customHeight="1">
      <c r="C15" s="142"/>
      <c r="D15" s="298"/>
      <c r="E15" s="296" t="s">
        <v>140</v>
      </c>
      <c r="F15" s="158">
        <v>6</v>
      </c>
      <c r="G15" s="159">
        <f>F15*G21</f>
        <v>6</v>
      </c>
      <c r="H15" s="159">
        <f>F15*H21</f>
        <v>12</v>
      </c>
      <c r="I15" s="159">
        <f>F15*I21</f>
        <v>18</v>
      </c>
      <c r="J15" s="159">
        <f>F15*J21</f>
        <v>24</v>
      </c>
      <c r="K15" s="159">
        <f>F15*K21</f>
        <v>30</v>
      </c>
      <c r="L15" s="160">
        <f>$F15*L21</f>
        <v>36</v>
      </c>
      <c r="M15" s="160">
        <f>F15*M21</f>
        <v>42</v>
      </c>
      <c r="N15" s="160">
        <f>F15*N21</f>
        <v>48</v>
      </c>
      <c r="O15" s="160">
        <f>F15*O21</f>
        <v>54</v>
      </c>
      <c r="P15" s="160">
        <f>F15*P21</f>
        <v>60</v>
      </c>
      <c r="X15" s="298"/>
      <c r="Y15" s="296" t="s">
        <v>140</v>
      </c>
      <c r="Z15" s="158">
        <v>6</v>
      </c>
      <c r="AA15" s="166"/>
      <c r="AB15" s="166"/>
      <c r="AC15" s="166"/>
      <c r="AD15" s="166"/>
      <c r="AE15" s="166"/>
      <c r="AF15" s="163"/>
      <c r="AG15" s="163"/>
      <c r="AH15" s="163"/>
      <c r="AI15" s="163"/>
      <c r="AJ15" s="164"/>
      <c r="AP15" s="144"/>
    </row>
    <row r="16" spans="3:42" ht="35.1" customHeight="1">
      <c r="C16" s="142"/>
      <c r="D16" s="298"/>
      <c r="E16" s="296"/>
      <c r="F16" s="158">
        <v>5</v>
      </c>
      <c r="G16" s="159">
        <f>F16*G21</f>
        <v>5</v>
      </c>
      <c r="H16" s="159">
        <f>F16*H21</f>
        <v>10</v>
      </c>
      <c r="I16" s="159">
        <f>F16*I21</f>
        <v>15</v>
      </c>
      <c r="J16" s="159">
        <f>F16*J20</f>
        <v>20</v>
      </c>
      <c r="K16" s="159">
        <f>F16*K21</f>
        <v>25</v>
      </c>
      <c r="L16" s="159">
        <f>$F16*L21</f>
        <v>30</v>
      </c>
      <c r="M16" s="160">
        <f>F16*M21</f>
        <v>35</v>
      </c>
      <c r="N16" s="160">
        <f>F16*N21</f>
        <v>40</v>
      </c>
      <c r="O16" s="160">
        <f>F16*O21</f>
        <v>45</v>
      </c>
      <c r="P16" s="160">
        <f>F16*P21</f>
        <v>50</v>
      </c>
      <c r="X16" s="298"/>
      <c r="Y16" s="296"/>
      <c r="Z16" s="158">
        <v>5</v>
      </c>
      <c r="AA16" s="166"/>
      <c r="AB16" s="166"/>
      <c r="AC16" s="166"/>
      <c r="AD16" s="166"/>
      <c r="AE16" s="166"/>
      <c r="AF16" s="166"/>
      <c r="AG16" s="163"/>
      <c r="AH16" s="163"/>
      <c r="AI16" s="163"/>
      <c r="AJ16" s="164"/>
      <c r="AP16" s="144"/>
    </row>
    <row r="17" spans="3:42" ht="35.1" customHeight="1">
      <c r="C17" s="142"/>
      <c r="D17" s="298"/>
      <c r="E17" s="296"/>
      <c r="F17" s="158">
        <v>4</v>
      </c>
      <c r="G17" s="159">
        <f>F17*G21</f>
        <v>4</v>
      </c>
      <c r="H17" s="159">
        <f>F17*H21</f>
        <v>8</v>
      </c>
      <c r="I17" s="159">
        <f>F17*I21</f>
        <v>12</v>
      </c>
      <c r="J17" s="159">
        <f>F17*J21</f>
        <v>16</v>
      </c>
      <c r="K17" s="159">
        <f>F17*K21</f>
        <v>20</v>
      </c>
      <c r="L17" s="159">
        <f>$F17*L20</f>
        <v>24</v>
      </c>
      <c r="M17" s="159">
        <f>F17*M21</f>
        <v>28</v>
      </c>
      <c r="N17" s="160">
        <f>F17*N21</f>
        <v>32</v>
      </c>
      <c r="O17" s="160">
        <f>F17*O21</f>
        <v>36</v>
      </c>
      <c r="P17" s="160">
        <f>F17*P21</f>
        <v>40</v>
      </c>
      <c r="X17" s="298"/>
      <c r="Y17" s="296"/>
      <c r="Z17" s="158">
        <v>4</v>
      </c>
      <c r="AA17" s="166"/>
      <c r="AB17" s="166"/>
      <c r="AC17" s="166"/>
      <c r="AD17" s="166"/>
      <c r="AE17" s="166"/>
      <c r="AF17" s="166"/>
      <c r="AG17" s="166"/>
      <c r="AH17" s="163"/>
      <c r="AI17" s="163"/>
      <c r="AJ17" s="164"/>
      <c r="AP17" s="144"/>
    </row>
    <row r="18" spans="3:42" ht="35.1" customHeight="1">
      <c r="C18" s="142"/>
      <c r="D18" s="298"/>
      <c r="E18" s="296" t="s">
        <v>141</v>
      </c>
      <c r="F18" s="158">
        <v>3</v>
      </c>
      <c r="G18" s="159">
        <f>F18*G21</f>
        <v>3</v>
      </c>
      <c r="H18" s="159">
        <f>F18*H21</f>
        <v>6</v>
      </c>
      <c r="I18" s="159">
        <f>F18*I21</f>
        <v>9</v>
      </c>
      <c r="J18" s="159">
        <f>F18*J21</f>
        <v>12</v>
      </c>
      <c r="K18" s="159">
        <f>F18*K21</f>
        <v>15</v>
      </c>
      <c r="L18" s="159">
        <f>$F18*L21</f>
        <v>18</v>
      </c>
      <c r="M18" s="159">
        <f>F18*M21</f>
        <v>21</v>
      </c>
      <c r="N18" s="159">
        <f>F18*N21</f>
        <v>24</v>
      </c>
      <c r="O18" s="159">
        <f>F18*O21</f>
        <v>27</v>
      </c>
      <c r="P18" s="159">
        <v>30</v>
      </c>
      <c r="X18" s="298"/>
      <c r="Y18" s="296" t="s">
        <v>141</v>
      </c>
      <c r="Z18" s="158">
        <v>3</v>
      </c>
      <c r="AA18" s="166"/>
      <c r="AB18" s="166"/>
      <c r="AC18" s="166"/>
      <c r="AD18" s="166"/>
      <c r="AE18" s="166"/>
      <c r="AF18" s="166"/>
      <c r="AG18" s="166"/>
      <c r="AH18" s="166"/>
      <c r="AI18" s="166"/>
      <c r="AJ18" s="165"/>
      <c r="AP18" s="144"/>
    </row>
    <row r="19" spans="3:42" ht="35.1" customHeight="1">
      <c r="C19" s="142"/>
      <c r="D19" s="298"/>
      <c r="E19" s="296"/>
      <c r="F19" s="158">
        <v>2</v>
      </c>
      <c r="G19" s="159">
        <f>F19*G21</f>
        <v>2</v>
      </c>
      <c r="H19" s="159">
        <f>F19*H21</f>
        <v>4</v>
      </c>
      <c r="I19" s="159">
        <f>F19*I21</f>
        <v>6</v>
      </c>
      <c r="J19" s="159">
        <f>F19*J21</f>
        <v>8</v>
      </c>
      <c r="K19" s="159">
        <f>F19*K21</f>
        <v>10</v>
      </c>
      <c r="L19" s="159">
        <f t="shared" ref="L19" si="0">$F19*$L20</f>
        <v>12</v>
      </c>
      <c r="M19" s="159">
        <f>F19*M21</f>
        <v>14</v>
      </c>
      <c r="N19" s="159">
        <f>F19*$N20</f>
        <v>16</v>
      </c>
      <c r="O19" s="159">
        <f>F19*O21</f>
        <v>18</v>
      </c>
      <c r="P19" s="159">
        <f>F19*P21</f>
        <v>20</v>
      </c>
      <c r="X19" s="298"/>
      <c r="Y19" s="296"/>
      <c r="Z19" s="158">
        <v>2</v>
      </c>
      <c r="AA19" s="166"/>
      <c r="AB19" s="166"/>
      <c r="AC19" s="166"/>
      <c r="AD19" s="166"/>
      <c r="AE19" s="166"/>
      <c r="AF19" s="166"/>
      <c r="AG19" s="166"/>
      <c r="AH19" s="166"/>
      <c r="AI19" s="166"/>
      <c r="AJ19" s="166"/>
      <c r="AP19" s="144"/>
    </row>
    <row r="20" spans="3:42" ht="35.1" customHeight="1">
      <c r="C20" s="142"/>
      <c r="D20" s="298"/>
      <c r="E20" s="152" t="s">
        <v>142</v>
      </c>
      <c r="F20" s="158">
        <v>1</v>
      </c>
      <c r="G20" s="159">
        <f>F20*G21</f>
        <v>1</v>
      </c>
      <c r="H20" s="159">
        <f>F20*H21</f>
        <v>2</v>
      </c>
      <c r="I20" s="159">
        <f>F20*I21</f>
        <v>3</v>
      </c>
      <c r="J20" s="159">
        <f>F20*J21</f>
        <v>4</v>
      </c>
      <c r="K20" s="159">
        <f>F20*K21</f>
        <v>5</v>
      </c>
      <c r="L20" s="159">
        <f>$F20*$L21</f>
        <v>6</v>
      </c>
      <c r="M20" s="159">
        <f>F20*M21</f>
        <v>7</v>
      </c>
      <c r="N20" s="159">
        <f>F20*$N21</f>
        <v>8</v>
      </c>
      <c r="O20" s="159">
        <f>F20*O21</f>
        <v>9</v>
      </c>
      <c r="P20" s="159">
        <f>F20*P21</f>
        <v>10</v>
      </c>
      <c r="X20" s="298"/>
      <c r="Y20" s="152" t="s">
        <v>142</v>
      </c>
      <c r="Z20" s="158">
        <v>1</v>
      </c>
      <c r="AA20" s="166"/>
      <c r="AB20" s="166"/>
      <c r="AC20" s="166"/>
      <c r="AD20" s="166"/>
      <c r="AE20" s="166"/>
      <c r="AF20" s="166"/>
      <c r="AG20" s="166"/>
      <c r="AH20" s="166"/>
      <c r="AI20" s="166"/>
      <c r="AJ20" s="166"/>
      <c r="AP20" s="144"/>
    </row>
    <row r="21" spans="3:42" ht="35.1" customHeight="1">
      <c r="C21" s="142"/>
      <c r="G21" s="145">
        <v>1</v>
      </c>
      <c r="H21" s="145">
        <v>2</v>
      </c>
      <c r="I21" s="145">
        <v>3</v>
      </c>
      <c r="J21" s="145">
        <v>4</v>
      </c>
      <c r="K21" s="145">
        <v>5</v>
      </c>
      <c r="L21" s="145">
        <v>6</v>
      </c>
      <c r="M21" s="145">
        <v>7</v>
      </c>
      <c r="N21" s="145">
        <v>8</v>
      </c>
      <c r="O21" s="145">
        <v>9</v>
      </c>
      <c r="P21" s="145">
        <v>10</v>
      </c>
      <c r="AA21" s="145">
        <v>1</v>
      </c>
      <c r="AB21" s="145">
        <v>2</v>
      </c>
      <c r="AC21" s="145">
        <v>3</v>
      </c>
      <c r="AD21" s="145">
        <v>4</v>
      </c>
      <c r="AE21" s="145">
        <v>5</v>
      </c>
      <c r="AF21" s="145">
        <v>6</v>
      </c>
      <c r="AG21" s="145">
        <v>7</v>
      </c>
      <c r="AH21" s="145">
        <v>8</v>
      </c>
      <c r="AI21" s="145">
        <v>9</v>
      </c>
      <c r="AJ21" s="145">
        <v>10</v>
      </c>
      <c r="AP21" s="144"/>
    </row>
    <row r="22" spans="3:42" ht="35.1" customHeight="1">
      <c r="C22" s="142"/>
      <c r="G22" s="152" t="s">
        <v>143</v>
      </c>
      <c r="H22" s="296" t="s">
        <v>141</v>
      </c>
      <c r="I22" s="296"/>
      <c r="J22" s="296" t="s">
        <v>140</v>
      </c>
      <c r="K22" s="296"/>
      <c r="L22" s="296"/>
      <c r="M22" s="296" t="s">
        <v>139</v>
      </c>
      <c r="N22" s="296"/>
      <c r="O22" s="296" t="s">
        <v>138</v>
      </c>
      <c r="P22" s="296"/>
      <c r="AA22" s="152" t="s">
        <v>143</v>
      </c>
      <c r="AB22" s="296" t="s">
        <v>141</v>
      </c>
      <c r="AC22" s="296"/>
      <c r="AD22" s="296" t="s">
        <v>140</v>
      </c>
      <c r="AE22" s="296"/>
      <c r="AF22" s="296"/>
      <c r="AG22" s="296" t="s">
        <v>139</v>
      </c>
      <c r="AH22" s="296"/>
      <c r="AI22" s="296" t="s">
        <v>138</v>
      </c>
      <c r="AJ22" s="296"/>
      <c r="AP22" s="144"/>
    </row>
    <row r="23" spans="3:42" ht="35.1" customHeight="1">
      <c r="C23" s="142"/>
      <c r="G23" s="297" t="s">
        <v>144</v>
      </c>
      <c r="H23" s="297"/>
      <c r="I23" s="297"/>
      <c r="J23" s="297"/>
      <c r="K23" s="297"/>
      <c r="L23" s="297"/>
      <c r="M23" s="297"/>
      <c r="N23" s="297"/>
      <c r="O23" s="297"/>
      <c r="P23" s="297"/>
      <c r="AA23" s="297" t="s">
        <v>144</v>
      </c>
      <c r="AB23" s="297"/>
      <c r="AC23" s="297"/>
      <c r="AD23" s="297"/>
      <c r="AE23" s="297"/>
      <c r="AF23" s="297"/>
      <c r="AG23" s="297"/>
      <c r="AH23" s="297"/>
      <c r="AI23" s="297"/>
      <c r="AJ23" s="297"/>
      <c r="AP23" s="144"/>
    </row>
    <row r="24" spans="3:42" ht="35.1" customHeight="1">
      <c r="C24" s="142"/>
      <c r="AP24" s="144"/>
    </row>
    <row r="25" spans="3:42" ht="35.1" customHeight="1" thickBot="1">
      <c r="C25" s="153"/>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5"/>
    </row>
    <row r="28" spans="3:42" ht="35.1" customHeight="1" thickBot="1"/>
    <row r="29" spans="3:42" ht="35.1" customHeight="1">
      <c r="C29" s="138"/>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41"/>
    </row>
    <row r="30" spans="3:42" ht="35.1" customHeight="1">
      <c r="C30" s="142"/>
      <c r="D30" s="299" t="s">
        <v>145</v>
      </c>
      <c r="E30" s="300"/>
      <c r="F30" s="300"/>
      <c r="G30" s="300"/>
      <c r="H30" s="300"/>
      <c r="I30" s="300"/>
      <c r="J30" s="300"/>
      <c r="K30" s="300"/>
      <c r="L30" s="300"/>
      <c r="M30" s="300"/>
      <c r="N30" s="300"/>
      <c r="O30" s="300"/>
      <c r="P30" s="300"/>
      <c r="X30" s="299" t="s">
        <v>145</v>
      </c>
      <c r="Y30" s="300"/>
      <c r="Z30" s="300"/>
      <c r="AA30" s="300"/>
      <c r="AB30" s="300"/>
      <c r="AC30" s="300"/>
      <c r="AD30" s="300"/>
      <c r="AE30" s="300"/>
      <c r="AF30" s="300"/>
      <c r="AG30" s="300"/>
      <c r="AH30" s="300"/>
      <c r="AI30" s="300"/>
      <c r="AJ30" s="300"/>
      <c r="AP30" s="144"/>
    </row>
    <row r="31" spans="3:42" ht="35.1" customHeight="1">
      <c r="C31" s="142"/>
      <c r="D31" s="300"/>
      <c r="E31" s="300"/>
      <c r="F31" s="300"/>
      <c r="G31" s="300"/>
      <c r="H31" s="300"/>
      <c r="I31" s="300"/>
      <c r="J31" s="300"/>
      <c r="K31" s="300"/>
      <c r="L31" s="300"/>
      <c r="M31" s="300"/>
      <c r="N31" s="300"/>
      <c r="O31" s="300"/>
      <c r="P31" s="300"/>
      <c r="X31" s="300"/>
      <c r="Y31" s="300"/>
      <c r="Z31" s="300"/>
      <c r="AA31" s="300"/>
      <c r="AB31" s="300"/>
      <c r="AC31" s="300"/>
      <c r="AD31" s="300"/>
      <c r="AE31" s="300"/>
      <c r="AF31" s="300"/>
      <c r="AG31" s="300"/>
      <c r="AH31" s="300"/>
      <c r="AI31" s="300"/>
      <c r="AJ31" s="300"/>
      <c r="AP31" s="144"/>
    </row>
    <row r="32" spans="3:42" ht="35.1" customHeight="1">
      <c r="C32" s="142"/>
      <c r="AP32" s="144"/>
    </row>
    <row r="33" spans="3:42" ht="35.1" customHeight="1" thickBot="1">
      <c r="C33" s="142"/>
      <c r="G33" s="156"/>
      <c r="H33" s="156"/>
      <c r="I33" s="156"/>
      <c r="J33" s="156"/>
      <c r="K33" s="156"/>
      <c r="L33" s="156"/>
      <c r="M33" s="156"/>
      <c r="N33" s="156"/>
      <c r="O33" s="156"/>
      <c r="P33" s="156"/>
      <c r="AA33" s="156"/>
      <c r="AB33" s="156"/>
      <c r="AC33" s="156"/>
      <c r="AD33" s="156"/>
      <c r="AE33" s="156"/>
      <c r="AF33" s="156"/>
      <c r="AG33" s="156"/>
      <c r="AH33" s="156"/>
      <c r="AI33" s="156"/>
      <c r="AJ33" s="156"/>
      <c r="AP33" s="144"/>
    </row>
    <row r="34" spans="3:42" ht="35.1" customHeight="1">
      <c r="C34" s="142"/>
      <c r="D34" s="301" t="s">
        <v>146</v>
      </c>
      <c r="E34" s="296" t="s">
        <v>147</v>
      </c>
      <c r="F34" s="158">
        <v>100</v>
      </c>
      <c r="G34" s="159">
        <f>F34*G44</f>
        <v>100</v>
      </c>
      <c r="H34" s="159">
        <f>F34*H44</f>
        <v>200</v>
      </c>
      <c r="I34" s="159">
        <f>F34*I44</f>
        <v>300</v>
      </c>
      <c r="J34" s="160">
        <f>F34*J44</f>
        <v>400</v>
      </c>
      <c r="K34" s="168">
        <f>F34*K44</f>
        <v>500</v>
      </c>
      <c r="L34" s="160">
        <f>$F34*L44</f>
        <v>600</v>
      </c>
      <c r="M34" s="161">
        <f>F34*M44</f>
        <v>700</v>
      </c>
      <c r="N34" s="161">
        <f>F34*N44</f>
        <v>800</v>
      </c>
      <c r="O34" s="161">
        <f>F34*O44</f>
        <v>900</v>
      </c>
      <c r="P34" s="161">
        <f>F34*P44</f>
        <v>1000</v>
      </c>
      <c r="S34" s="146" t="s">
        <v>127</v>
      </c>
      <c r="T34" s="147" t="s">
        <v>110</v>
      </c>
      <c r="X34" s="301" t="s">
        <v>146</v>
      </c>
      <c r="Y34" s="296" t="s">
        <v>147</v>
      </c>
      <c r="Z34" s="158">
        <v>100</v>
      </c>
      <c r="AA34" s="166"/>
      <c r="AB34" s="166"/>
      <c r="AC34" s="166"/>
      <c r="AD34" s="163"/>
      <c r="AE34" s="176"/>
      <c r="AF34" s="163"/>
      <c r="AG34" s="167"/>
      <c r="AH34" s="167"/>
      <c r="AI34" s="167"/>
      <c r="AJ34" s="167"/>
      <c r="AM34" s="146" t="s">
        <v>127</v>
      </c>
      <c r="AN34" s="147" t="s">
        <v>110</v>
      </c>
      <c r="AP34" s="144"/>
    </row>
    <row r="35" spans="3:42" ht="35.1" customHeight="1">
      <c r="C35" s="142"/>
      <c r="D35" s="302"/>
      <c r="E35" s="296"/>
      <c r="F35" s="158">
        <v>90</v>
      </c>
      <c r="G35" s="159">
        <f>F35*G44</f>
        <v>90</v>
      </c>
      <c r="H35" s="159">
        <f>F35*H44</f>
        <v>180</v>
      </c>
      <c r="I35" s="159">
        <f>F35*I44</f>
        <v>270</v>
      </c>
      <c r="J35" s="160">
        <f>F35*J44</f>
        <v>360</v>
      </c>
      <c r="K35" s="168">
        <f>F35*K44</f>
        <v>450</v>
      </c>
      <c r="L35" s="160">
        <f>F35*L44</f>
        <v>540</v>
      </c>
      <c r="M35" s="161">
        <f>F35*M44</f>
        <v>630</v>
      </c>
      <c r="N35" s="161">
        <f>F35*N44</f>
        <v>720</v>
      </c>
      <c r="O35" s="161">
        <f>F35*O44</f>
        <v>810</v>
      </c>
      <c r="P35" s="161">
        <f>F35*P44</f>
        <v>900</v>
      </c>
      <c r="S35" s="148" t="s">
        <v>128</v>
      </c>
      <c r="T35" s="149" t="s">
        <v>112</v>
      </c>
      <c r="X35" s="302"/>
      <c r="Y35" s="296"/>
      <c r="Z35" s="158">
        <v>90</v>
      </c>
      <c r="AA35" s="166"/>
      <c r="AB35" s="166"/>
      <c r="AC35" s="166"/>
      <c r="AD35" s="163"/>
      <c r="AE35" s="176"/>
      <c r="AF35" s="163"/>
      <c r="AG35" s="167"/>
      <c r="AH35" s="167"/>
      <c r="AI35" s="167"/>
      <c r="AJ35" s="167"/>
      <c r="AM35" s="148" t="s">
        <v>128</v>
      </c>
      <c r="AN35" s="149" t="s">
        <v>112</v>
      </c>
      <c r="AP35" s="144"/>
    </row>
    <row r="36" spans="3:42" ht="35.1" customHeight="1" thickBot="1">
      <c r="C36" s="142"/>
      <c r="D36" s="302"/>
      <c r="E36" s="296"/>
      <c r="F36" s="158">
        <v>80</v>
      </c>
      <c r="G36" s="159">
        <f>F36*G44</f>
        <v>80</v>
      </c>
      <c r="H36" s="159">
        <f>F36*H44</f>
        <v>160</v>
      </c>
      <c r="I36" s="159">
        <f>F36*I44</f>
        <v>240</v>
      </c>
      <c r="J36" s="160">
        <f>F36*J44</f>
        <v>320</v>
      </c>
      <c r="K36" s="168">
        <f>F36*K44</f>
        <v>400</v>
      </c>
      <c r="L36" s="160">
        <f>$F36*L44</f>
        <v>480</v>
      </c>
      <c r="M36" s="160">
        <f>F36*M44</f>
        <v>560</v>
      </c>
      <c r="N36" s="161">
        <f>F36*N44</f>
        <v>640</v>
      </c>
      <c r="O36" s="161">
        <f>F36*O44</f>
        <v>720</v>
      </c>
      <c r="P36" s="161">
        <f>F36*P44</f>
        <v>800</v>
      </c>
      <c r="S36" s="150" t="s">
        <v>129</v>
      </c>
      <c r="T36" s="151" t="s">
        <v>115</v>
      </c>
      <c r="X36" s="302"/>
      <c r="Y36" s="296"/>
      <c r="Z36" s="158">
        <v>80</v>
      </c>
      <c r="AA36" s="166"/>
      <c r="AB36" s="166"/>
      <c r="AC36" s="166"/>
      <c r="AD36" s="163"/>
      <c r="AE36" s="176"/>
      <c r="AF36" s="163"/>
      <c r="AG36" s="163"/>
      <c r="AH36" s="167"/>
      <c r="AI36" s="167"/>
      <c r="AJ36" s="167"/>
      <c r="AM36" s="150" t="s">
        <v>129</v>
      </c>
      <c r="AN36" s="151" t="s">
        <v>115</v>
      </c>
      <c r="AP36" s="144"/>
    </row>
    <row r="37" spans="3:42" ht="35.1" customHeight="1">
      <c r="C37" s="142"/>
      <c r="D37" s="302"/>
      <c r="E37" s="296"/>
      <c r="F37" s="158">
        <v>70</v>
      </c>
      <c r="G37" s="159">
        <f>F37*G44</f>
        <v>70</v>
      </c>
      <c r="H37" s="159">
        <f>F37*H44</f>
        <v>140</v>
      </c>
      <c r="I37" s="159">
        <f>F37*I44</f>
        <v>210</v>
      </c>
      <c r="J37" s="159">
        <f>F37*J44</f>
        <v>280</v>
      </c>
      <c r="K37" s="168">
        <f>F37*K44</f>
        <v>350</v>
      </c>
      <c r="L37" s="160">
        <f>$F37*L44</f>
        <v>420</v>
      </c>
      <c r="M37" s="160">
        <f>F37*M44</f>
        <v>490</v>
      </c>
      <c r="N37" s="160">
        <f>F37*N44</f>
        <v>560</v>
      </c>
      <c r="O37" s="161">
        <f>F37*O44</f>
        <v>630</v>
      </c>
      <c r="P37" s="161">
        <f>F37*P44</f>
        <v>700</v>
      </c>
      <c r="X37" s="302"/>
      <c r="Y37" s="296"/>
      <c r="Z37" s="158">
        <v>70</v>
      </c>
      <c r="AA37" s="166"/>
      <c r="AB37" s="166"/>
      <c r="AC37" s="166"/>
      <c r="AD37" s="166"/>
      <c r="AE37" s="176"/>
      <c r="AF37" s="163"/>
      <c r="AG37" s="163"/>
      <c r="AH37" s="163"/>
      <c r="AI37" s="167"/>
      <c r="AJ37" s="167"/>
      <c r="AP37" s="144"/>
    </row>
    <row r="38" spans="3:42" ht="35.1" customHeight="1">
      <c r="C38" s="142"/>
      <c r="D38" s="302"/>
      <c r="E38" s="296" t="s">
        <v>148</v>
      </c>
      <c r="F38" s="158">
        <v>60</v>
      </c>
      <c r="G38" s="169">
        <f>F38*G44</f>
        <v>60</v>
      </c>
      <c r="H38" s="169">
        <f>F38*H44</f>
        <v>120</v>
      </c>
      <c r="I38" s="169">
        <f>F38*I44</f>
        <v>180</v>
      </c>
      <c r="J38" s="169">
        <f>F38*J44</f>
        <v>240</v>
      </c>
      <c r="K38" s="170">
        <f>F38*K44</f>
        <v>300</v>
      </c>
      <c r="L38" s="171">
        <f>$F38*L44</f>
        <v>360</v>
      </c>
      <c r="M38" s="171">
        <f>F38*M44</f>
        <v>420</v>
      </c>
      <c r="N38" s="171">
        <f>F38*N44</f>
        <v>480</v>
      </c>
      <c r="O38" s="171">
        <f>F38*O44</f>
        <v>540</v>
      </c>
      <c r="P38" s="171">
        <f>F38*P44</f>
        <v>600</v>
      </c>
      <c r="X38" s="302"/>
      <c r="Y38" s="296" t="s">
        <v>148</v>
      </c>
      <c r="Z38" s="158">
        <v>60</v>
      </c>
      <c r="AA38" s="173"/>
      <c r="AB38" s="173"/>
      <c r="AC38" s="173"/>
      <c r="AD38" s="173"/>
      <c r="AE38" s="177"/>
      <c r="AF38" s="174"/>
      <c r="AG38" s="174"/>
      <c r="AH38" s="174"/>
      <c r="AI38" s="174"/>
      <c r="AJ38" s="174"/>
      <c r="AP38" s="144"/>
    </row>
    <row r="39" spans="3:42" ht="35.1" customHeight="1">
      <c r="C39" s="142"/>
      <c r="D39" s="302"/>
      <c r="E39" s="296"/>
      <c r="F39" s="158">
        <v>50</v>
      </c>
      <c r="G39" s="159">
        <f>F39*G44</f>
        <v>50</v>
      </c>
      <c r="H39" s="159">
        <f>F39*H44</f>
        <v>100</v>
      </c>
      <c r="I39" s="159">
        <f>F39*I44</f>
        <v>150</v>
      </c>
      <c r="J39" s="159">
        <f>F39*J44</f>
        <v>200</v>
      </c>
      <c r="K39" s="172">
        <f>F39*K44</f>
        <v>250</v>
      </c>
      <c r="L39" s="159">
        <f>$F39*L44</f>
        <v>300</v>
      </c>
      <c r="M39" s="160">
        <f>F39*M44</f>
        <v>350</v>
      </c>
      <c r="N39" s="160">
        <f>F39*N44</f>
        <v>400</v>
      </c>
      <c r="O39" s="160">
        <f>F39*O44</f>
        <v>450</v>
      </c>
      <c r="P39" s="160">
        <f>F39*P44</f>
        <v>500</v>
      </c>
      <c r="X39" s="302"/>
      <c r="Y39" s="296"/>
      <c r="Z39" s="158">
        <v>50</v>
      </c>
      <c r="AA39" s="166"/>
      <c r="AB39" s="166"/>
      <c r="AC39" s="166"/>
      <c r="AD39" s="166"/>
      <c r="AE39" s="175"/>
      <c r="AF39" s="166"/>
      <c r="AG39" s="163"/>
      <c r="AH39" s="163"/>
      <c r="AI39" s="163"/>
      <c r="AJ39" s="163"/>
      <c r="AP39" s="144"/>
    </row>
    <row r="40" spans="3:42" ht="35.1" customHeight="1">
      <c r="C40" s="142"/>
      <c r="D40" s="302"/>
      <c r="E40" s="296"/>
      <c r="F40" s="158">
        <v>40</v>
      </c>
      <c r="G40" s="159">
        <f>F40*G44</f>
        <v>40</v>
      </c>
      <c r="H40" s="159">
        <f>F40*H44</f>
        <v>80</v>
      </c>
      <c r="I40" s="159">
        <f>F40*I44</f>
        <v>120</v>
      </c>
      <c r="J40" s="159">
        <f>F40*J44</f>
        <v>160</v>
      </c>
      <c r="K40" s="172">
        <f>F40*K44</f>
        <v>200</v>
      </c>
      <c r="L40" s="159">
        <f>F40*L44</f>
        <v>240</v>
      </c>
      <c r="M40" s="159">
        <f>F40*M44</f>
        <v>280</v>
      </c>
      <c r="N40" s="160">
        <f>F40*N44</f>
        <v>320</v>
      </c>
      <c r="O40" s="160">
        <f>F40*O44</f>
        <v>360</v>
      </c>
      <c r="P40" s="160">
        <f>F40*P44</f>
        <v>400</v>
      </c>
      <c r="X40" s="302"/>
      <c r="Y40" s="296"/>
      <c r="Z40" s="158">
        <v>40</v>
      </c>
      <c r="AA40" s="166"/>
      <c r="AB40" s="166"/>
      <c r="AC40" s="166"/>
      <c r="AD40" s="166"/>
      <c r="AE40" s="178"/>
      <c r="AF40" s="166"/>
      <c r="AG40" s="166"/>
      <c r="AH40" s="163"/>
      <c r="AI40" s="163"/>
      <c r="AJ40" s="163"/>
      <c r="AP40" s="144"/>
    </row>
    <row r="41" spans="3:42" ht="35.1" customHeight="1">
      <c r="C41" s="142"/>
      <c r="D41" s="302"/>
      <c r="E41" s="296" t="s">
        <v>149</v>
      </c>
      <c r="F41" s="158">
        <v>30</v>
      </c>
      <c r="G41" s="159">
        <f>F41*G44</f>
        <v>30</v>
      </c>
      <c r="H41" s="159">
        <f>F41*H44</f>
        <v>60</v>
      </c>
      <c r="I41" s="159">
        <f>F41*I44</f>
        <v>90</v>
      </c>
      <c r="J41" s="159">
        <f>F41*J44</f>
        <v>120</v>
      </c>
      <c r="K41" s="172">
        <f>F41*K44</f>
        <v>150</v>
      </c>
      <c r="L41" s="159">
        <f>$F41*L44</f>
        <v>180</v>
      </c>
      <c r="M41" s="159">
        <f>F41*M44</f>
        <v>210</v>
      </c>
      <c r="N41" s="159">
        <f>F41*N44</f>
        <v>240</v>
      </c>
      <c r="O41" s="159">
        <f>F41*O44</f>
        <v>270</v>
      </c>
      <c r="P41" s="159">
        <f>F41*P44</f>
        <v>300</v>
      </c>
      <c r="X41" s="302"/>
      <c r="Y41" s="296" t="s">
        <v>149</v>
      </c>
      <c r="Z41" s="158">
        <v>30</v>
      </c>
      <c r="AA41" s="166"/>
      <c r="AB41" s="166"/>
      <c r="AC41" s="165"/>
      <c r="AD41" s="166"/>
      <c r="AE41" s="178"/>
      <c r="AF41" s="166"/>
      <c r="AG41" s="166"/>
      <c r="AH41" s="166"/>
      <c r="AI41" s="166"/>
      <c r="AJ41" s="166"/>
      <c r="AP41" s="144"/>
    </row>
    <row r="42" spans="3:42" ht="35.1" customHeight="1">
      <c r="C42" s="142"/>
      <c r="D42" s="302"/>
      <c r="E42" s="296"/>
      <c r="F42" s="158">
        <v>20</v>
      </c>
      <c r="G42" s="159">
        <f>F42*G44</f>
        <v>20</v>
      </c>
      <c r="H42" s="159">
        <f>F42*H44</f>
        <v>40</v>
      </c>
      <c r="I42" s="159">
        <f>F42*I44</f>
        <v>60</v>
      </c>
      <c r="J42" s="159">
        <f>F42*J44</f>
        <v>80</v>
      </c>
      <c r="K42" s="172">
        <f>F42*K44</f>
        <v>100</v>
      </c>
      <c r="L42" s="159">
        <f>F42*L44</f>
        <v>120</v>
      </c>
      <c r="M42" s="159">
        <f>F42*M44</f>
        <v>140</v>
      </c>
      <c r="N42" s="159">
        <f>F42*N44</f>
        <v>160</v>
      </c>
      <c r="O42" s="159">
        <f>F42*O44</f>
        <v>180</v>
      </c>
      <c r="P42" s="159">
        <f>F42*P44</f>
        <v>200</v>
      </c>
      <c r="X42" s="302"/>
      <c r="Y42" s="296"/>
      <c r="Z42" s="158">
        <v>20</v>
      </c>
      <c r="AA42" s="166"/>
      <c r="AB42" s="166"/>
      <c r="AC42" s="166"/>
      <c r="AD42" s="166"/>
      <c r="AE42" s="178"/>
      <c r="AF42" s="166"/>
      <c r="AG42" s="166"/>
      <c r="AH42" s="166"/>
      <c r="AI42" s="166"/>
      <c r="AJ42" s="166"/>
      <c r="AP42" s="144"/>
    </row>
    <row r="43" spans="3:42" ht="35.1" customHeight="1">
      <c r="C43" s="142"/>
      <c r="D43" s="302"/>
      <c r="E43" s="296"/>
      <c r="F43" s="158">
        <v>10</v>
      </c>
      <c r="G43" s="159">
        <f>F43*G44</f>
        <v>10</v>
      </c>
      <c r="H43" s="159">
        <f>F43*H44</f>
        <v>20</v>
      </c>
      <c r="I43" s="159">
        <f>F43*I44</f>
        <v>30</v>
      </c>
      <c r="J43" s="159">
        <f>F43*J44</f>
        <v>40</v>
      </c>
      <c r="K43" s="172">
        <f>F43*K44</f>
        <v>50</v>
      </c>
      <c r="L43" s="159">
        <f>$F43*$L44</f>
        <v>60</v>
      </c>
      <c r="M43" s="159">
        <f>F43*M44</f>
        <v>70</v>
      </c>
      <c r="N43" s="159">
        <f>F43*$N44</f>
        <v>80</v>
      </c>
      <c r="O43" s="159">
        <f>F43*O44</f>
        <v>90</v>
      </c>
      <c r="P43" s="159">
        <f>F43*P44</f>
        <v>100</v>
      </c>
      <c r="X43" s="302"/>
      <c r="Y43" s="296"/>
      <c r="Z43" s="158">
        <v>10</v>
      </c>
      <c r="AA43" s="166"/>
      <c r="AB43" s="166"/>
      <c r="AC43" s="166"/>
      <c r="AD43" s="166"/>
      <c r="AE43" s="178"/>
      <c r="AF43" s="166"/>
      <c r="AG43" s="166"/>
      <c r="AH43" s="166"/>
      <c r="AI43" s="166"/>
      <c r="AJ43" s="166"/>
      <c r="AP43" s="144"/>
    </row>
    <row r="44" spans="3:42" ht="35.1" customHeight="1">
      <c r="C44" s="142"/>
      <c r="G44" s="145">
        <v>1</v>
      </c>
      <c r="H44" s="145">
        <v>2</v>
      </c>
      <c r="I44" s="145">
        <v>3</v>
      </c>
      <c r="J44" s="145">
        <v>4</v>
      </c>
      <c r="K44" s="145">
        <v>5</v>
      </c>
      <c r="L44" s="145">
        <v>6</v>
      </c>
      <c r="M44" s="145">
        <v>7</v>
      </c>
      <c r="N44" s="145">
        <v>8</v>
      </c>
      <c r="O44" s="145">
        <v>9</v>
      </c>
      <c r="P44" s="145">
        <v>10</v>
      </c>
      <c r="AA44" s="145">
        <v>1</v>
      </c>
      <c r="AB44" s="145">
        <v>2</v>
      </c>
      <c r="AC44" s="145">
        <v>3</v>
      </c>
      <c r="AD44" s="145">
        <v>4</v>
      </c>
      <c r="AE44" s="145">
        <v>5</v>
      </c>
      <c r="AF44" s="145">
        <v>6</v>
      </c>
      <c r="AG44" s="145">
        <v>7</v>
      </c>
      <c r="AH44" s="145">
        <v>8</v>
      </c>
      <c r="AI44" s="145">
        <v>9</v>
      </c>
      <c r="AJ44" s="145">
        <v>10</v>
      </c>
      <c r="AP44" s="144"/>
    </row>
    <row r="45" spans="3:42" ht="35.1" customHeight="1">
      <c r="C45" s="142"/>
      <c r="G45" s="157" t="s">
        <v>142</v>
      </c>
      <c r="H45" s="296" t="s">
        <v>141</v>
      </c>
      <c r="I45" s="296"/>
      <c r="J45" s="296" t="s">
        <v>140</v>
      </c>
      <c r="K45" s="296"/>
      <c r="L45" s="296"/>
      <c r="M45" s="296" t="s">
        <v>150</v>
      </c>
      <c r="N45" s="296"/>
      <c r="O45" s="296" t="s">
        <v>151</v>
      </c>
      <c r="P45" s="296"/>
      <c r="AA45" s="157" t="s">
        <v>142</v>
      </c>
      <c r="AB45" s="296" t="s">
        <v>141</v>
      </c>
      <c r="AC45" s="296"/>
      <c r="AD45" s="296" t="s">
        <v>140</v>
      </c>
      <c r="AE45" s="296"/>
      <c r="AF45" s="296"/>
      <c r="AG45" s="296" t="s">
        <v>150</v>
      </c>
      <c r="AH45" s="296"/>
      <c r="AI45" s="296" t="s">
        <v>151</v>
      </c>
      <c r="AJ45" s="296"/>
      <c r="AP45" s="144"/>
    </row>
    <row r="46" spans="3:42" ht="35.1" customHeight="1">
      <c r="C46" s="142"/>
      <c r="AP46" s="144"/>
    </row>
    <row r="47" spans="3:42" ht="35.1" customHeight="1">
      <c r="C47" s="142"/>
      <c r="G47" s="297" t="s">
        <v>26</v>
      </c>
      <c r="H47" s="297"/>
      <c r="I47" s="297"/>
      <c r="J47" s="297"/>
      <c r="K47" s="297"/>
      <c r="L47" s="297"/>
      <c r="M47" s="297"/>
      <c r="N47" s="297"/>
      <c r="O47" s="297"/>
      <c r="P47" s="297"/>
      <c r="AA47" s="297" t="s">
        <v>26</v>
      </c>
      <c r="AB47" s="297"/>
      <c r="AC47" s="297"/>
      <c r="AD47" s="297"/>
      <c r="AE47" s="297"/>
      <c r="AF47" s="297"/>
      <c r="AG47" s="297"/>
      <c r="AH47" s="297"/>
      <c r="AI47" s="297"/>
      <c r="AJ47" s="297"/>
      <c r="AP47" s="144"/>
    </row>
    <row r="48" spans="3:42" ht="35.1" customHeight="1">
      <c r="C48" s="142"/>
      <c r="AP48" s="144"/>
    </row>
    <row r="49" spans="3:42" ht="35.1" customHeight="1" thickBot="1">
      <c r="C49" s="153"/>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5"/>
    </row>
  </sheetData>
  <mergeCells count="43">
    <mergeCell ref="I2:AI4"/>
    <mergeCell ref="AB45:AC45"/>
    <mergeCell ref="AD45:AF45"/>
    <mergeCell ref="AG45:AH45"/>
    <mergeCell ref="AI45:AJ45"/>
    <mergeCell ref="AB22:AC22"/>
    <mergeCell ref="AD22:AF22"/>
    <mergeCell ref="AG22:AH22"/>
    <mergeCell ref="AI22:AJ22"/>
    <mergeCell ref="AA23:AJ23"/>
    <mergeCell ref="X8:AJ9"/>
    <mergeCell ref="X11:X20"/>
    <mergeCell ref="Y11:Y12"/>
    <mergeCell ref="Y13:Y14"/>
    <mergeCell ref="Y15:Y17"/>
    <mergeCell ref="Y18:Y19"/>
    <mergeCell ref="AA47:AJ47"/>
    <mergeCell ref="X30:AJ31"/>
    <mergeCell ref="X34:X43"/>
    <mergeCell ref="Y38:Y40"/>
    <mergeCell ref="Y34:Y37"/>
    <mergeCell ref="Y41:Y43"/>
    <mergeCell ref="H45:I45"/>
    <mergeCell ref="J45:L45"/>
    <mergeCell ref="M45:N45"/>
    <mergeCell ref="O45:P45"/>
    <mergeCell ref="G47:P47"/>
    <mergeCell ref="D30:P31"/>
    <mergeCell ref="E38:E40"/>
    <mergeCell ref="D34:D43"/>
    <mergeCell ref="E41:E43"/>
    <mergeCell ref="E34:E37"/>
    <mergeCell ref="O22:P22"/>
    <mergeCell ref="G23:P23"/>
    <mergeCell ref="D11:D20"/>
    <mergeCell ref="D8:P9"/>
    <mergeCell ref="E15:E17"/>
    <mergeCell ref="E13:E14"/>
    <mergeCell ref="E11:E12"/>
    <mergeCell ref="E18:E19"/>
    <mergeCell ref="H22:I22"/>
    <mergeCell ref="J22:L22"/>
    <mergeCell ref="M22:N22"/>
  </mergeCells>
  <pageMargins left="0.25" right="0.25" top="0.75" bottom="0.75" header="0.3" footer="0.3"/>
  <pageSetup paperSize="5" scale="3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3" tint="0.39997558519241921"/>
    <pageSetUpPr fitToPage="1"/>
  </sheetPr>
  <dimension ref="A1:U40"/>
  <sheetViews>
    <sheetView view="pageBreakPreview" zoomScale="60" zoomScaleNormal="80" workbookViewId="0">
      <selection activeCell="F17" sqref="F17:G17"/>
    </sheetView>
  </sheetViews>
  <sheetFormatPr defaultColWidth="11.42578125" defaultRowHeight="15"/>
  <cols>
    <col min="1" max="1" width="11" style="15" bestFit="1" customWidth="1"/>
    <col min="2" max="3" width="30.7109375" style="15" customWidth="1"/>
    <col min="4" max="4" width="29" style="15" customWidth="1"/>
    <col min="5" max="5" width="25" style="109" customWidth="1"/>
    <col min="6" max="6" width="16.85546875" style="15" customWidth="1"/>
    <col min="7" max="7" width="41" style="15" customWidth="1"/>
    <col min="8" max="8" width="25.140625" style="15" customWidth="1"/>
    <col min="9" max="10" width="21.85546875" style="15" customWidth="1"/>
    <col min="11" max="11" width="15.7109375" style="15" customWidth="1"/>
    <col min="12" max="12" width="48" style="15" customWidth="1"/>
    <col min="13" max="13" width="26" style="15" customWidth="1"/>
    <col min="14" max="14" width="20.5703125" style="15" customWidth="1"/>
    <col min="15" max="15" width="11.42578125" style="15"/>
    <col min="16" max="16" width="16.5703125" style="15" customWidth="1"/>
    <col min="17" max="17" width="44.85546875" style="15" customWidth="1"/>
    <col min="18" max="18" width="11.42578125" style="15"/>
    <col min="19" max="19" width="49.7109375" style="15" customWidth="1"/>
    <col min="20" max="20" width="11.42578125" style="15"/>
    <col min="21" max="21" width="28" style="15" customWidth="1"/>
    <col min="22" max="16384" width="11.42578125" style="15"/>
  </cols>
  <sheetData>
    <row r="1" spans="1:21" ht="15.75">
      <c r="A1" s="319"/>
      <c r="B1" s="319"/>
      <c r="C1" s="309"/>
      <c r="D1" s="310"/>
      <c r="E1" s="310"/>
      <c r="F1" s="310"/>
      <c r="G1" s="310"/>
      <c r="H1" s="310"/>
      <c r="I1" s="310"/>
      <c r="J1" s="310"/>
      <c r="K1" s="310"/>
      <c r="L1" s="311"/>
      <c r="M1" s="305" t="s">
        <v>152</v>
      </c>
      <c r="N1" s="305"/>
    </row>
    <row r="2" spans="1:21" ht="20.25">
      <c r="A2" s="319"/>
      <c r="B2" s="319"/>
      <c r="C2" s="306" t="s">
        <v>1</v>
      </c>
      <c r="D2" s="307"/>
      <c r="E2" s="307"/>
      <c r="F2" s="307"/>
      <c r="G2" s="307"/>
      <c r="H2" s="307"/>
      <c r="I2" s="307"/>
      <c r="J2" s="307"/>
      <c r="K2" s="307"/>
      <c r="L2" s="308"/>
      <c r="M2" s="305" t="s">
        <v>153</v>
      </c>
      <c r="N2" s="305"/>
    </row>
    <row r="3" spans="1:21" ht="20.25">
      <c r="A3" s="319"/>
      <c r="B3" s="319"/>
      <c r="C3" s="312" t="s">
        <v>154</v>
      </c>
      <c r="D3" s="313"/>
      <c r="E3" s="313"/>
      <c r="F3" s="313"/>
      <c r="G3" s="313"/>
      <c r="H3" s="313"/>
      <c r="I3" s="313"/>
      <c r="J3" s="313"/>
      <c r="K3" s="313"/>
      <c r="L3" s="314"/>
      <c r="M3" s="305" t="s">
        <v>4</v>
      </c>
      <c r="N3" s="305"/>
    </row>
    <row r="4" spans="1:21" ht="15.75">
      <c r="A4" s="319"/>
      <c r="B4" s="319"/>
      <c r="C4" s="324"/>
      <c r="D4" s="325"/>
      <c r="E4" s="325"/>
      <c r="F4" s="325"/>
      <c r="G4" s="325"/>
      <c r="H4" s="325"/>
      <c r="I4" s="325"/>
      <c r="J4" s="325"/>
      <c r="K4" s="325"/>
      <c r="L4" s="326"/>
      <c r="M4" s="305" t="s">
        <v>70</v>
      </c>
      <c r="N4" s="305"/>
    </row>
    <row r="5" spans="1:21" ht="46.5" customHeight="1">
      <c r="A5" s="319"/>
      <c r="B5" s="320"/>
      <c r="C5" s="321"/>
      <c r="D5" s="322"/>
      <c r="E5" s="322"/>
      <c r="F5" s="322"/>
      <c r="G5" s="322"/>
      <c r="H5" s="322"/>
      <c r="I5" s="322"/>
      <c r="J5" s="322"/>
      <c r="K5" s="322"/>
      <c r="L5" s="322"/>
      <c r="M5" s="322"/>
      <c r="N5" s="323"/>
    </row>
    <row r="6" spans="1:21" s="17" customFormat="1" ht="36.75" customHeight="1">
      <c r="A6" s="327" t="s">
        <v>155</v>
      </c>
      <c r="B6" s="328"/>
      <c r="C6" s="329"/>
      <c r="D6" s="330"/>
      <c r="E6" s="330"/>
      <c r="F6" s="330"/>
      <c r="G6" s="330"/>
      <c r="H6" s="330"/>
      <c r="I6" s="330"/>
      <c r="J6" s="330"/>
      <c r="K6" s="330"/>
      <c r="L6" s="330"/>
      <c r="M6" s="330"/>
      <c r="N6" s="331"/>
    </row>
    <row r="7" spans="1:21" s="17" customFormat="1" ht="17.25" customHeight="1">
      <c r="A7" s="18"/>
      <c r="B7" s="18"/>
      <c r="C7" s="18"/>
      <c r="D7" s="16"/>
      <c r="E7" s="108"/>
      <c r="F7" s="16"/>
      <c r="G7" s="16"/>
      <c r="H7" s="16"/>
      <c r="I7" s="16"/>
      <c r="J7" s="16"/>
      <c r="K7" s="16"/>
      <c r="L7" s="16"/>
      <c r="M7" s="16"/>
      <c r="N7" s="16"/>
    </row>
    <row r="8" spans="1:21" s="19" customFormat="1" ht="66" customHeight="1">
      <c r="A8" s="317" t="s">
        <v>156</v>
      </c>
      <c r="B8" s="317"/>
      <c r="C8" s="317"/>
      <c r="D8" s="317"/>
      <c r="E8" s="318" t="s">
        <v>157</v>
      </c>
      <c r="F8" s="318"/>
      <c r="G8" s="318"/>
      <c r="H8" s="318"/>
      <c r="I8" s="318"/>
      <c r="J8" s="315" t="s">
        <v>158</v>
      </c>
      <c r="K8" s="315"/>
      <c r="L8" s="315"/>
      <c r="M8" s="315"/>
      <c r="N8" s="315"/>
    </row>
    <row r="9" spans="1:21" s="19" customFormat="1" ht="54">
      <c r="A9" s="126" t="s">
        <v>74</v>
      </c>
      <c r="B9" s="126" t="s">
        <v>159</v>
      </c>
      <c r="C9" s="126" t="s">
        <v>76</v>
      </c>
      <c r="D9" s="126" t="s">
        <v>160</v>
      </c>
      <c r="E9" s="127" t="s">
        <v>161</v>
      </c>
      <c r="F9" s="316" t="s">
        <v>162</v>
      </c>
      <c r="G9" s="316"/>
      <c r="H9" s="127" t="s">
        <v>163</v>
      </c>
      <c r="I9" s="127" t="s">
        <v>164</v>
      </c>
      <c r="J9" s="128" t="s">
        <v>165</v>
      </c>
      <c r="K9" s="128" t="s">
        <v>166</v>
      </c>
      <c r="L9" s="128" t="s">
        <v>167</v>
      </c>
      <c r="M9" s="128" t="s">
        <v>163</v>
      </c>
      <c r="N9" s="128" t="s">
        <v>168</v>
      </c>
    </row>
    <row r="10" spans="1:21">
      <c r="A10" s="110"/>
      <c r="B10" s="116"/>
      <c r="C10" s="119"/>
      <c r="D10" s="119"/>
      <c r="E10" s="116"/>
      <c r="F10" s="304"/>
      <c r="G10" s="304"/>
      <c r="H10" s="117"/>
      <c r="I10" s="120"/>
      <c r="J10" s="121"/>
      <c r="K10" s="121"/>
      <c r="L10" s="121"/>
      <c r="M10" s="121"/>
      <c r="N10" s="118"/>
    </row>
    <row r="11" spans="1:21">
      <c r="A11" s="110"/>
      <c r="B11" s="116"/>
      <c r="C11" s="119"/>
      <c r="D11" s="119"/>
      <c r="E11" s="116"/>
      <c r="F11" s="304"/>
      <c r="G11" s="304"/>
      <c r="H11" s="117"/>
      <c r="I11" s="120"/>
      <c r="J11" s="121"/>
      <c r="K11" s="121"/>
      <c r="L11" s="121"/>
      <c r="M11" s="121"/>
      <c r="N11" s="118"/>
    </row>
    <row r="12" spans="1:21">
      <c r="A12" s="110"/>
      <c r="B12" s="116"/>
      <c r="C12" s="119"/>
      <c r="D12" s="119"/>
      <c r="E12" s="116"/>
      <c r="F12" s="304"/>
      <c r="G12" s="304"/>
      <c r="H12" s="117"/>
      <c r="I12" s="120"/>
      <c r="J12" s="121"/>
      <c r="K12" s="121"/>
      <c r="L12" s="121"/>
      <c r="M12" s="121"/>
      <c r="N12" s="118"/>
    </row>
    <row r="13" spans="1:21">
      <c r="A13" s="110"/>
      <c r="B13" s="116"/>
      <c r="C13" s="119"/>
      <c r="D13" s="119"/>
      <c r="E13" s="116"/>
      <c r="F13" s="304"/>
      <c r="G13" s="304"/>
      <c r="H13" s="117"/>
      <c r="I13" s="120"/>
      <c r="J13" s="121"/>
      <c r="K13" s="121"/>
      <c r="L13" s="121"/>
      <c r="M13" s="121"/>
      <c r="N13" s="118"/>
    </row>
    <row r="14" spans="1:21">
      <c r="A14" s="110"/>
      <c r="B14" s="116"/>
      <c r="C14" s="119"/>
      <c r="D14" s="119"/>
      <c r="E14" s="116"/>
      <c r="F14" s="304"/>
      <c r="G14" s="304"/>
      <c r="H14" s="117"/>
      <c r="I14" s="120"/>
      <c r="J14" s="121"/>
      <c r="K14" s="121"/>
      <c r="L14" s="121"/>
      <c r="M14" s="121"/>
      <c r="N14" s="118"/>
    </row>
    <row r="15" spans="1:21">
      <c r="A15" s="110"/>
      <c r="B15" s="116"/>
      <c r="C15" s="119"/>
      <c r="D15" s="119"/>
      <c r="E15" s="116"/>
      <c r="F15" s="304"/>
      <c r="G15" s="304"/>
      <c r="H15" s="117"/>
      <c r="I15" s="120"/>
      <c r="J15" s="121"/>
      <c r="K15" s="121"/>
      <c r="L15" s="121"/>
      <c r="M15" s="121"/>
      <c r="N15" s="118"/>
      <c r="P15" s="105"/>
      <c r="Q15" s="129"/>
      <c r="R15" s="332"/>
      <c r="S15" s="332"/>
      <c r="T15" s="332"/>
      <c r="U15" s="332"/>
    </row>
    <row r="16" spans="1:21">
      <c r="A16" s="110"/>
      <c r="B16" s="116"/>
      <c r="C16" s="119"/>
      <c r="D16" s="119"/>
      <c r="E16" s="116"/>
      <c r="F16" s="304"/>
      <c r="G16" s="304"/>
      <c r="H16" s="117"/>
      <c r="I16" s="120"/>
      <c r="J16" s="121"/>
      <c r="K16" s="121"/>
      <c r="L16" s="121"/>
      <c r="M16" s="121"/>
      <c r="N16" s="118"/>
    </row>
    <row r="17" spans="1:14">
      <c r="A17" s="110"/>
      <c r="B17" s="116"/>
      <c r="C17" s="119"/>
      <c r="D17" s="119"/>
      <c r="E17" s="116"/>
      <c r="F17" s="304"/>
      <c r="G17" s="304"/>
      <c r="H17" s="117"/>
      <c r="I17" s="120"/>
      <c r="J17" s="121"/>
      <c r="K17" s="121"/>
      <c r="L17" s="121"/>
      <c r="M17" s="121"/>
      <c r="N17" s="118"/>
    </row>
    <row r="18" spans="1:14">
      <c r="A18" s="110"/>
      <c r="B18" s="116"/>
      <c r="C18" s="119"/>
      <c r="D18" s="119"/>
      <c r="E18" s="116"/>
      <c r="F18" s="304"/>
      <c r="G18" s="304"/>
      <c r="H18" s="117"/>
      <c r="I18" s="120"/>
      <c r="J18" s="121"/>
      <c r="K18" s="121"/>
      <c r="L18" s="121"/>
      <c r="M18" s="121"/>
      <c r="N18" s="118"/>
    </row>
    <row r="19" spans="1:14">
      <c r="A19" s="110"/>
      <c r="B19" s="116"/>
      <c r="C19" s="119"/>
      <c r="D19" s="119"/>
      <c r="E19" s="116"/>
      <c r="F19" s="304"/>
      <c r="G19" s="304"/>
      <c r="H19" s="117"/>
      <c r="I19" s="120"/>
      <c r="J19" s="121"/>
      <c r="K19" s="121"/>
      <c r="L19" s="121"/>
      <c r="M19" s="121"/>
      <c r="N19" s="118"/>
    </row>
    <row r="20" spans="1:14">
      <c r="A20" s="110"/>
      <c r="B20" s="116"/>
      <c r="C20" s="119"/>
      <c r="D20" s="119"/>
      <c r="E20" s="116"/>
      <c r="F20" s="304"/>
      <c r="G20" s="304"/>
      <c r="H20" s="117"/>
      <c r="I20" s="120"/>
      <c r="J20" s="121"/>
      <c r="K20" s="121"/>
      <c r="L20" s="121"/>
      <c r="M20" s="121"/>
      <c r="N20" s="118"/>
    </row>
    <row r="21" spans="1:14">
      <c r="A21" s="110"/>
      <c r="B21" s="116"/>
      <c r="C21" s="119"/>
      <c r="D21" s="119"/>
      <c r="E21" s="116"/>
      <c r="F21" s="304"/>
      <c r="G21" s="304"/>
      <c r="H21" s="117"/>
      <c r="I21" s="120"/>
      <c r="J21" s="121"/>
      <c r="K21" s="121"/>
      <c r="L21" s="121"/>
      <c r="M21" s="121"/>
      <c r="N21" s="118"/>
    </row>
    <row r="22" spans="1:14">
      <c r="A22" s="110"/>
      <c r="B22" s="116"/>
      <c r="C22" s="119"/>
      <c r="D22" s="119"/>
      <c r="E22" s="116"/>
      <c r="F22" s="304"/>
      <c r="G22" s="304"/>
      <c r="H22" s="117"/>
      <c r="I22" s="120"/>
      <c r="J22" s="121"/>
      <c r="K22" s="121"/>
      <c r="L22" s="121"/>
      <c r="M22" s="121"/>
      <c r="N22" s="118"/>
    </row>
    <row r="23" spans="1:14">
      <c r="A23" s="110"/>
      <c r="B23" s="116"/>
      <c r="C23" s="119"/>
      <c r="D23" s="119"/>
      <c r="E23" s="116"/>
      <c r="F23" s="304"/>
      <c r="G23" s="304"/>
      <c r="H23" s="117"/>
      <c r="I23" s="120"/>
      <c r="J23" s="121"/>
      <c r="K23" s="121"/>
      <c r="L23" s="121"/>
      <c r="M23" s="121"/>
      <c r="N23" s="118"/>
    </row>
    <row r="24" spans="1:14">
      <c r="A24" s="110"/>
      <c r="B24" s="116"/>
      <c r="C24" s="119"/>
      <c r="D24" s="119"/>
      <c r="E24" s="116"/>
      <c r="F24" s="304"/>
      <c r="G24" s="304"/>
      <c r="H24" s="117"/>
      <c r="I24" s="120"/>
      <c r="J24" s="121"/>
      <c r="K24" s="121"/>
      <c r="L24" s="121"/>
      <c r="M24" s="121"/>
      <c r="N24" s="118"/>
    </row>
    <row r="25" spans="1:14">
      <c r="A25" s="110"/>
      <c r="B25" s="116"/>
      <c r="C25" s="119"/>
      <c r="D25" s="119"/>
      <c r="E25" s="116"/>
      <c r="F25" s="304"/>
      <c r="G25" s="304"/>
      <c r="H25" s="117"/>
      <c r="I25" s="120"/>
      <c r="J25" s="121"/>
      <c r="K25" s="121"/>
      <c r="L25" s="121"/>
      <c r="M25" s="121"/>
      <c r="N25" s="118"/>
    </row>
    <row r="26" spans="1:14">
      <c r="A26" s="110"/>
      <c r="B26" s="116"/>
      <c r="C26" s="119"/>
      <c r="D26" s="119"/>
      <c r="E26" s="116"/>
      <c r="F26" s="304"/>
      <c r="G26" s="304"/>
      <c r="H26" s="117"/>
      <c r="I26" s="120"/>
      <c r="J26" s="121"/>
      <c r="K26" s="121"/>
      <c r="L26" s="121"/>
      <c r="M26" s="121"/>
      <c r="N26" s="118"/>
    </row>
    <row r="27" spans="1:14">
      <c r="A27" s="110"/>
      <c r="B27" s="116"/>
      <c r="C27" s="119"/>
      <c r="D27" s="119"/>
      <c r="E27" s="116"/>
      <c r="F27" s="304"/>
      <c r="G27" s="304"/>
      <c r="H27" s="117"/>
      <c r="I27" s="120"/>
      <c r="J27" s="121"/>
      <c r="K27" s="121"/>
      <c r="L27" s="121"/>
      <c r="M27" s="121"/>
      <c r="N27" s="118"/>
    </row>
    <row r="28" spans="1:14">
      <c r="A28" s="110"/>
      <c r="B28" s="116"/>
      <c r="C28" s="119"/>
      <c r="D28" s="119"/>
      <c r="E28" s="116"/>
      <c r="F28" s="304"/>
      <c r="G28" s="304"/>
      <c r="H28" s="117"/>
      <c r="I28" s="120"/>
      <c r="J28" s="121"/>
      <c r="K28" s="121"/>
      <c r="L28" s="121"/>
      <c r="M28" s="121"/>
      <c r="N28" s="118"/>
    </row>
    <row r="29" spans="1:14">
      <c r="A29" s="110"/>
      <c r="B29" s="116"/>
      <c r="C29" s="119"/>
      <c r="D29" s="119"/>
      <c r="E29" s="116"/>
      <c r="F29" s="304"/>
      <c r="G29" s="304"/>
      <c r="H29" s="117"/>
      <c r="I29" s="120"/>
      <c r="J29" s="121"/>
      <c r="K29" s="121"/>
      <c r="L29" s="121"/>
      <c r="M29" s="121"/>
      <c r="N29" s="118"/>
    </row>
    <row r="30" spans="1:14">
      <c r="A30" s="110"/>
      <c r="B30" s="116"/>
      <c r="C30" s="119"/>
      <c r="D30" s="119"/>
      <c r="E30" s="116"/>
      <c r="F30" s="304"/>
      <c r="G30" s="304"/>
      <c r="H30" s="117"/>
      <c r="I30" s="120"/>
      <c r="J30" s="121"/>
      <c r="K30" s="121"/>
      <c r="L30" s="121"/>
      <c r="M30" s="121"/>
      <c r="N30" s="118"/>
    </row>
    <row r="31" spans="1:14">
      <c r="A31" s="110"/>
      <c r="B31" s="116"/>
      <c r="C31" s="119"/>
      <c r="D31" s="119"/>
      <c r="E31" s="116"/>
      <c r="F31" s="304"/>
      <c r="G31" s="304"/>
      <c r="H31" s="117"/>
      <c r="I31" s="120"/>
      <c r="J31" s="121"/>
      <c r="K31" s="121"/>
      <c r="L31" s="121"/>
      <c r="M31" s="121"/>
      <c r="N31" s="118"/>
    </row>
    <row r="32" spans="1:14">
      <c r="A32" s="110"/>
      <c r="B32" s="116"/>
      <c r="C32" s="119"/>
      <c r="D32" s="119"/>
      <c r="E32" s="116"/>
      <c r="F32" s="304"/>
      <c r="G32" s="304"/>
      <c r="H32" s="117"/>
      <c r="I32" s="120"/>
      <c r="J32" s="121"/>
      <c r="K32" s="121"/>
      <c r="L32" s="121"/>
      <c r="M32" s="121"/>
      <c r="N32" s="118"/>
    </row>
    <row r="33" spans="1:14">
      <c r="A33" s="110"/>
      <c r="B33" s="116"/>
      <c r="C33" s="119"/>
      <c r="D33" s="119"/>
      <c r="E33" s="116"/>
      <c r="F33" s="304"/>
      <c r="G33" s="304"/>
      <c r="H33" s="117"/>
      <c r="I33" s="120"/>
      <c r="J33" s="121"/>
      <c r="K33" s="121"/>
      <c r="L33" s="121"/>
      <c r="M33" s="121"/>
      <c r="N33" s="118"/>
    </row>
    <row r="34" spans="1:14">
      <c r="A34" s="110"/>
      <c r="B34" s="116"/>
      <c r="C34" s="119"/>
      <c r="D34" s="119"/>
      <c r="E34" s="116"/>
      <c r="F34" s="304"/>
      <c r="G34" s="304"/>
      <c r="H34" s="117"/>
      <c r="I34" s="120"/>
      <c r="J34" s="121"/>
      <c r="K34" s="121"/>
      <c r="L34" s="121"/>
      <c r="M34" s="121"/>
      <c r="N34" s="118"/>
    </row>
    <row r="35" spans="1:14">
      <c r="A35" s="110"/>
      <c r="B35" s="116"/>
      <c r="C35" s="119"/>
      <c r="D35" s="119"/>
      <c r="E35" s="116"/>
      <c r="F35" s="304"/>
      <c r="G35" s="304"/>
      <c r="H35" s="117"/>
      <c r="I35" s="120"/>
      <c r="J35" s="121"/>
      <c r="K35" s="121"/>
      <c r="L35" s="121"/>
      <c r="M35" s="121"/>
      <c r="N35" s="118"/>
    </row>
    <row r="36" spans="1:14">
      <c r="A36" s="110"/>
      <c r="B36" s="116"/>
      <c r="C36" s="119"/>
      <c r="D36" s="119"/>
      <c r="E36" s="116"/>
      <c r="F36" s="304"/>
      <c r="G36" s="304"/>
      <c r="H36" s="117"/>
      <c r="I36" s="120"/>
      <c r="J36" s="121"/>
      <c r="K36" s="121"/>
      <c r="L36" s="121"/>
      <c r="M36" s="121"/>
      <c r="N36" s="118"/>
    </row>
    <row r="37" spans="1:14">
      <c r="A37" s="110"/>
      <c r="B37" s="116"/>
      <c r="C37" s="119"/>
      <c r="D37" s="119"/>
      <c r="E37" s="116"/>
      <c r="F37" s="304"/>
      <c r="G37" s="304"/>
      <c r="H37" s="117"/>
      <c r="I37" s="120"/>
      <c r="J37" s="121"/>
      <c r="K37" s="121"/>
      <c r="L37" s="121"/>
      <c r="M37" s="121"/>
      <c r="N37" s="118"/>
    </row>
    <row r="38" spans="1:14">
      <c r="A38" s="110"/>
      <c r="B38" s="116"/>
      <c r="C38" s="119"/>
      <c r="D38" s="119"/>
      <c r="E38" s="116"/>
      <c r="F38" s="304"/>
      <c r="G38" s="304"/>
      <c r="H38" s="117"/>
      <c r="I38" s="120"/>
      <c r="J38" s="121"/>
      <c r="K38" s="121"/>
      <c r="L38" s="121"/>
      <c r="M38" s="121"/>
      <c r="N38" s="118"/>
    </row>
    <row r="39" spans="1:14">
      <c r="A39" s="110"/>
      <c r="B39" s="116"/>
      <c r="C39" s="119"/>
      <c r="D39" s="119"/>
      <c r="E39" s="116"/>
      <c r="F39" s="304"/>
      <c r="G39" s="304"/>
      <c r="H39" s="117"/>
      <c r="I39" s="120"/>
      <c r="J39" s="121"/>
      <c r="K39" s="121"/>
      <c r="L39" s="121"/>
      <c r="M39" s="121"/>
      <c r="N39" s="118"/>
    </row>
    <row r="40" spans="1:14">
      <c r="A40" s="110"/>
      <c r="B40" s="116"/>
      <c r="C40" s="119"/>
      <c r="D40" s="119"/>
      <c r="E40" s="116"/>
      <c r="F40" s="304"/>
      <c r="G40" s="304"/>
      <c r="H40" s="117"/>
      <c r="I40" s="120"/>
      <c r="J40" s="121"/>
      <c r="K40" s="121"/>
      <c r="L40" s="121"/>
      <c r="M40" s="121"/>
      <c r="N40" s="118"/>
    </row>
  </sheetData>
  <protectedRanges>
    <protectedRange sqref="D10:D40" name="Rango2_12_1"/>
    <protectedRange sqref="D10:D40" name="Rango1_11_1"/>
    <protectedRange sqref="C10:C40" name="Rango2_15"/>
    <protectedRange sqref="C10:C40" name="Rango1_14"/>
  </protectedRanges>
  <mergeCells count="49">
    <mergeCell ref="C6:N6"/>
    <mergeCell ref="R15:S15"/>
    <mergeCell ref="F14:G14"/>
    <mergeCell ref="F15:G15"/>
    <mergeCell ref="T15:U15"/>
    <mergeCell ref="F10:G10"/>
    <mergeCell ref="F11:G11"/>
    <mergeCell ref="F12:G12"/>
    <mergeCell ref="F13:G13"/>
    <mergeCell ref="F16:G16"/>
    <mergeCell ref="M1:N1"/>
    <mergeCell ref="M2:N2"/>
    <mergeCell ref="M3:N3"/>
    <mergeCell ref="C2:L2"/>
    <mergeCell ref="C1:L1"/>
    <mergeCell ref="C3:L3"/>
    <mergeCell ref="M4:N4"/>
    <mergeCell ref="J8:N8"/>
    <mergeCell ref="F9:G9"/>
    <mergeCell ref="A8:D8"/>
    <mergeCell ref="E8:I8"/>
    <mergeCell ref="A1:B5"/>
    <mergeCell ref="C5:N5"/>
    <mergeCell ref="C4:L4"/>
    <mergeCell ref="A6:B6"/>
    <mergeCell ref="F17:G17"/>
    <mergeCell ref="F18:G18"/>
    <mergeCell ref="F19:G19"/>
    <mergeCell ref="F28:G28"/>
    <mergeCell ref="F29:G29"/>
    <mergeCell ref="F20:G20"/>
    <mergeCell ref="F21:G21"/>
    <mergeCell ref="F22:G22"/>
    <mergeCell ref="F24:G24"/>
    <mergeCell ref="F25:G25"/>
    <mergeCell ref="F26:G26"/>
    <mergeCell ref="F27:G27"/>
    <mergeCell ref="F23:G23"/>
    <mergeCell ref="F30:G30"/>
    <mergeCell ref="F31:G31"/>
    <mergeCell ref="F32:G32"/>
    <mergeCell ref="F38:G38"/>
    <mergeCell ref="F39:G39"/>
    <mergeCell ref="F40:G40"/>
    <mergeCell ref="F33:G33"/>
    <mergeCell ref="F34:G34"/>
    <mergeCell ref="F35:G35"/>
    <mergeCell ref="F36:G36"/>
    <mergeCell ref="F37:G37"/>
  </mergeCells>
  <dataValidations count="1">
    <dataValidation type="list" allowBlank="1" showErrorMessage="1" sqref="E10:E40" xr:uid="{97715A5C-9211-409B-B326-6DA0E9EDA6D7}">
      <formula1>INDIRECT(B10)</formula1>
    </dataValidation>
  </dataValidations>
  <pageMargins left="0.25" right="0.25" top="0.75" bottom="0.75" header="0.3" footer="0.3"/>
  <pageSetup paperSize="5" scale="47"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7B5B93C-5AA2-404F-AF48-71E226737E06}">
          <x14:formula1>
            <xm:f>listas!$P$2:$Q$2</xm:f>
          </x14:formula1>
          <xm:sqref>B10:B40</xm:sqref>
        </x14:dataValidation>
        <x14:dataValidation type="list" allowBlank="1" showInputMessage="1" showErrorMessage="1" xr:uid="{27391A10-C198-47AC-8668-35D0748EDD8F}">
          <x14:formula1>
            <xm:f>listas!$N$2:$N$3</xm:f>
          </x14:formula1>
          <xm:sqref>N10:N40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4D27-331E-439C-8E46-216901D0A43C}">
  <dimension ref="B1:G16"/>
  <sheetViews>
    <sheetView zoomScale="96" zoomScaleNormal="96" workbookViewId="0">
      <selection activeCell="J16" sqref="J16"/>
    </sheetView>
  </sheetViews>
  <sheetFormatPr defaultColWidth="11.42578125" defaultRowHeight="30" customHeight="1"/>
  <cols>
    <col min="2" max="2" width="14.5703125" customWidth="1"/>
    <col min="3" max="3" width="44.42578125" customWidth="1"/>
    <col min="4" max="4" width="17.5703125" customWidth="1"/>
    <col min="5" max="5" width="37" customWidth="1"/>
    <col min="7" max="7" width="29.140625" customWidth="1"/>
  </cols>
  <sheetData>
    <row r="1" spans="2:7" ht="20.25" customHeight="1"/>
    <row r="2" spans="2:7" ht="18.75" customHeight="1">
      <c r="B2" s="124"/>
      <c r="C2" s="123" t="s">
        <v>85</v>
      </c>
      <c r="D2" s="278" t="s">
        <v>86</v>
      </c>
      <c r="E2" s="279"/>
      <c r="F2" s="280" t="s">
        <v>87</v>
      </c>
      <c r="G2" s="280"/>
    </row>
    <row r="3" spans="2:7" ht="30" customHeight="1">
      <c r="B3" s="339" t="s">
        <v>88</v>
      </c>
      <c r="C3" s="265" t="s">
        <v>89</v>
      </c>
      <c r="D3" s="267" t="s">
        <v>169</v>
      </c>
      <c r="E3" s="268"/>
      <c r="F3" s="271" t="s">
        <v>91</v>
      </c>
      <c r="G3" s="271"/>
    </row>
    <row r="4" spans="2:7" ht="45.75" customHeight="1">
      <c r="B4" s="340"/>
      <c r="C4" s="266"/>
      <c r="D4" s="269"/>
      <c r="E4" s="270"/>
      <c r="F4" s="271"/>
      <c r="G4" s="271"/>
    </row>
    <row r="5" spans="2:7" ht="30" customHeight="1">
      <c r="B5" s="339" t="s">
        <v>92</v>
      </c>
      <c r="C5" s="265" t="s">
        <v>93</v>
      </c>
      <c r="D5" s="267" t="s">
        <v>170</v>
      </c>
      <c r="E5" s="268"/>
      <c r="F5" s="271" t="s">
        <v>95</v>
      </c>
      <c r="G5" s="271"/>
    </row>
    <row r="6" spans="2:7" ht="43.5" customHeight="1">
      <c r="B6" s="340"/>
      <c r="C6" s="266"/>
      <c r="D6" s="269"/>
      <c r="E6" s="270"/>
      <c r="F6" s="271"/>
      <c r="G6" s="271"/>
    </row>
    <row r="7" spans="2:7" ht="30" customHeight="1">
      <c r="B7" s="339" t="s">
        <v>96</v>
      </c>
      <c r="C7" s="333" t="s">
        <v>171</v>
      </c>
      <c r="D7" s="267" t="s">
        <v>171</v>
      </c>
      <c r="E7" s="268"/>
      <c r="F7" s="271" t="s">
        <v>171</v>
      </c>
      <c r="G7" s="271"/>
    </row>
    <row r="8" spans="2:7" ht="45" customHeight="1">
      <c r="B8" s="340"/>
      <c r="C8" s="266"/>
      <c r="D8" s="269"/>
      <c r="E8" s="270"/>
      <c r="F8" s="271"/>
      <c r="G8" s="271"/>
    </row>
    <row r="9" spans="2:7" ht="30" customHeight="1">
      <c r="B9" s="112" t="s">
        <v>98</v>
      </c>
      <c r="C9" s="133">
        <v>45775</v>
      </c>
      <c r="D9" s="334">
        <v>45775</v>
      </c>
      <c r="E9" s="335">
        <v>45775</v>
      </c>
      <c r="F9" s="334">
        <v>45775</v>
      </c>
      <c r="G9" s="335">
        <v>45775</v>
      </c>
    </row>
    <row r="10" spans="2:7" ht="30" customHeight="1">
      <c r="B10" s="1"/>
      <c r="C10" s="1"/>
      <c r="D10" s="1"/>
      <c r="E10" s="1"/>
      <c r="F10" s="1"/>
      <c r="G10" s="1"/>
    </row>
    <row r="11" spans="2:7" ht="30" customHeight="1">
      <c r="B11" s="274" t="s">
        <v>100</v>
      </c>
      <c r="C11" s="275"/>
      <c r="D11" s="275"/>
      <c r="E11" s="275"/>
      <c r="F11" s="275"/>
      <c r="G11" s="276"/>
    </row>
    <row r="12" spans="2:7" ht="23.25" customHeight="1">
      <c r="B12" s="113" t="s">
        <v>101</v>
      </c>
      <c r="C12" s="113" t="s">
        <v>102</v>
      </c>
      <c r="D12" s="274" t="s">
        <v>103</v>
      </c>
      <c r="E12" s="275"/>
      <c r="F12" s="275"/>
      <c r="G12" s="276"/>
    </row>
    <row r="13" spans="2:7" ht="30" customHeight="1">
      <c r="B13" s="124">
        <v>1</v>
      </c>
      <c r="C13" s="130">
        <v>40114</v>
      </c>
      <c r="D13" s="342" t="s">
        <v>104</v>
      </c>
      <c r="E13" s="342"/>
      <c r="F13" s="342"/>
      <c r="G13" s="342"/>
    </row>
    <row r="14" spans="2:7" ht="30" customHeight="1">
      <c r="B14" s="132">
        <v>2</v>
      </c>
      <c r="C14" s="130">
        <v>40309</v>
      </c>
      <c r="D14" s="343" t="s">
        <v>172</v>
      </c>
      <c r="E14" s="344"/>
      <c r="F14" s="344"/>
      <c r="G14" s="345"/>
    </row>
    <row r="15" spans="2:7" ht="30" customHeight="1">
      <c r="B15" s="110">
        <v>3</v>
      </c>
      <c r="C15" s="131">
        <v>40972</v>
      </c>
      <c r="D15" s="341" t="s">
        <v>173</v>
      </c>
      <c r="E15" s="337"/>
      <c r="F15" s="337"/>
      <c r="G15" s="338"/>
    </row>
    <row r="16" spans="2:7" ht="90" customHeight="1">
      <c r="B16" s="110">
        <v>4</v>
      </c>
      <c r="C16" s="131">
        <v>45775</v>
      </c>
      <c r="D16" s="336" t="s">
        <v>174</v>
      </c>
      <c r="E16" s="337"/>
      <c r="F16" s="337"/>
      <c r="G16" s="338"/>
    </row>
  </sheetData>
  <mergeCells count="22">
    <mergeCell ref="D16:G16"/>
    <mergeCell ref="D2:E2"/>
    <mergeCell ref="F2:G2"/>
    <mergeCell ref="B3:B4"/>
    <mergeCell ref="C3:C4"/>
    <mergeCell ref="D3:E4"/>
    <mergeCell ref="F3:G4"/>
    <mergeCell ref="D15:G15"/>
    <mergeCell ref="D12:G12"/>
    <mergeCell ref="D13:G13"/>
    <mergeCell ref="D14:G14"/>
    <mergeCell ref="B5:B6"/>
    <mergeCell ref="C5:C6"/>
    <mergeCell ref="D5:E6"/>
    <mergeCell ref="F5:G6"/>
    <mergeCell ref="B7:B8"/>
    <mergeCell ref="B11:G11"/>
    <mergeCell ref="C7:C8"/>
    <mergeCell ref="D7:E8"/>
    <mergeCell ref="F7:G8"/>
    <mergeCell ref="D9:E9"/>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252F-1F10-4692-92CE-6035412D3F9B}">
  <sheetPr>
    <tabColor rgb="FFFF0000"/>
  </sheetPr>
  <dimension ref="B2:J26"/>
  <sheetViews>
    <sheetView view="pageBreakPreview" zoomScale="110" zoomScaleNormal="96" zoomScaleSheetLayoutView="110" workbookViewId="0">
      <selection activeCell="H17" sqref="H17"/>
    </sheetView>
  </sheetViews>
  <sheetFormatPr defaultColWidth="11.42578125" defaultRowHeight="15"/>
  <cols>
    <col min="2" max="2" width="7" bestFit="1" customWidth="1"/>
    <col min="3" max="3" width="28.140625" customWidth="1"/>
    <col min="4" max="4" width="21.85546875" bestFit="1" customWidth="1"/>
    <col min="5" max="5" width="18.42578125" customWidth="1"/>
    <col min="7" max="7" width="10" customWidth="1"/>
    <col min="8" max="8" width="20.5703125" bestFit="1" customWidth="1"/>
    <col min="9" max="9" width="23.28515625" customWidth="1"/>
    <col min="10" max="10" width="14" customWidth="1"/>
  </cols>
  <sheetData>
    <row r="2" spans="2:10">
      <c r="B2" s="346" t="s">
        <v>175</v>
      </c>
      <c r="C2" s="346"/>
      <c r="D2" s="346"/>
      <c r="E2" s="346"/>
      <c r="F2" s="346"/>
      <c r="G2" s="346"/>
      <c r="H2" s="346"/>
      <c r="I2" s="346"/>
      <c r="J2" s="346"/>
    </row>
    <row r="3" spans="2:10">
      <c r="B3" s="346"/>
      <c r="C3" s="346"/>
      <c r="D3" s="346"/>
      <c r="E3" s="346"/>
      <c r="F3" s="346"/>
      <c r="G3" s="346"/>
      <c r="H3" s="346"/>
      <c r="I3" s="346"/>
      <c r="J3" s="346"/>
    </row>
    <row r="4" spans="2:10">
      <c r="B4" s="137"/>
      <c r="C4" s="137"/>
      <c r="D4" s="137"/>
      <c r="E4" s="137"/>
      <c r="F4" s="137"/>
      <c r="G4" s="137"/>
      <c r="H4" s="137"/>
      <c r="I4" s="137"/>
      <c r="J4" s="137"/>
    </row>
    <row r="5" spans="2:10">
      <c r="B5" s="347" t="s">
        <v>176</v>
      </c>
      <c r="C5" s="347"/>
      <c r="D5" s="347"/>
      <c r="E5" s="347"/>
      <c r="F5" s="194"/>
      <c r="G5" s="348" t="s">
        <v>177</v>
      </c>
      <c r="H5" s="348"/>
      <c r="I5" s="348"/>
      <c r="J5" s="348"/>
    </row>
    <row r="6" spans="2:10">
      <c r="B6" s="195" t="s">
        <v>178</v>
      </c>
      <c r="C6" s="196" t="s">
        <v>179</v>
      </c>
      <c r="D6" s="196" t="s">
        <v>180</v>
      </c>
      <c r="E6" s="196" t="s">
        <v>181</v>
      </c>
      <c r="F6" s="194"/>
      <c r="G6" s="195" t="s">
        <v>178</v>
      </c>
      <c r="H6" s="196" t="s">
        <v>182</v>
      </c>
      <c r="I6" s="196" t="s">
        <v>183</v>
      </c>
      <c r="J6" s="196" t="s">
        <v>181</v>
      </c>
    </row>
    <row r="7" spans="2:10">
      <c r="B7" s="197" t="s">
        <v>115</v>
      </c>
      <c r="C7" s="198">
        <f>COUNTIFS('Matriz de riesgos'!C:C,"RIESGO",'Matriz de riesgos'!N:N,"ALTO")</f>
        <v>0</v>
      </c>
      <c r="D7" s="198">
        <f>COUNTIF('Matriz de riesgos'!C:C,"RIESGO")</f>
        <v>0</v>
      </c>
      <c r="E7" s="199" t="e">
        <f>C7/D7</f>
        <v>#DIV/0!</v>
      </c>
      <c r="F7" s="200"/>
      <c r="G7" s="197" t="s">
        <v>115</v>
      </c>
      <c r="H7" s="198">
        <f>COUNTIFS('Matriz de riesgos'!C:C,"OPORTUNIDAD",'Matriz de riesgos'!N:N,"ALTO - APROVECHAR")</f>
        <v>0</v>
      </c>
      <c r="I7" s="198">
        <f>COUNTIF('Matriz de riesgos'!C:C,"OPORTUNIDAD")</f>
        <v>0</v>
      </c>
      <c r="J7" s="199" t="e">
        <f>H7/I7</f>
        <v>#DIV/0!</v>
      </c>
    </row>
    <row r="8" spans="2:10">
      <c r="B8" s="197" t="s">
        <v>112</v>
      </c>
      <c r="C8" s="198">
        <f>COUNTIFS('Matriz de riesgos'!C:C,"RIESGO",'Matriz de riesgos'!N:N,"MEDIO")</f>
        <v>0</v>
      </c>
      <c r="D8" s="198">
        <f>COUNTIF('Matriz de riesgos'!C:C,"RIESGO")</f>
        <v>0</v>
      </c>
      <c r="E8" s="199" t="e">
        <f>C8/D8</f>
        <v>#DIV/0!</v>
      </c>
      <c r="F8" s="200"/>
      <c r="G8" s="197" t="s">
        <v>112</v>
      </c>
      <c r="H8" s="198">
        <f>COUNTIFS('Matriz de riesgos'!C:C,"OPORTUNIDAD",'Matriz de riesgos'!N:N,"MEDIO - CONSIDERAR")</f>
        <v>0</v>
      </c>
      <c r="I8" s="198">
        <f>COUNTIF('Matriz de riesgos'!C:C,"OPORTUNIDAD")</f>
        <v>0</v>
      </c>
      <c r="J8" s="199" t="e">
        <f t="shared" ref="J8:J9" si="0">H8/I8</f>
        <v>#DIV/0!</v>
      </c>
    </row>
    <row r="9" spans="2:10">
      <c r="B9" s="197" t="s">
        <v>110</v>
      </c>
      <c r="C9" s="198">
        <f>COUNTIFS('Matriz de riesgos'!C:C,"RIESGO",'Matriz de riesgos'!N:N,"BAJO")</f>
        <v>0</v>
      </c>
      <c r="D9" s="198">
        <f>COUNTIF('Matriz de riesgos'!C:C,"RIESGO")</f>
        <v>0</v>
      </c>
      <c r="E9" s="199" t="e">
        <f>C9/D9</f>
        <v>#DIV/0!</v>
      </c>
      <c r="F9" s="200"/>
      <c r="G9" s="197" t="s">
        <v>110</v>
      </c>
      <c r="H9" s="198">
        <f>COUNTIFS('Matriz de riesgos'!C:C,"OPORTUNIDAD",'Matriz de riesgos'!N:N,"BAJO - REPLANTEAR")</f>
        <v>0</v>
      </c>
      <c r="I9" s="198">
        <f>COUNTIF('Matriz de riesgos'!C:C,"OPORTUNIDAD")</f>
        <v>0</v>
      </c>
      <c r="J9" s="199" t="e">
        <f t="shared" si="0"/>
        <v>#DIV/0!</v>
      </c>
    </row>
    <row r="10" spans="2:10">
      <c r="B10" s="197"/>
      <c r="C10" s="197"/>
      <c r="D10" s="197"/>
      <c r="E10" s="201" t="e">
        <f>SUM(E7:E9)</f>
        <v>#DIV/0!</v>
      </c>
      <c r="F10" s="194"/>
      <c r="G10" s="197"/>
      <c r="H10" s="197"/>
      <c r="I10" s="197"/>
      <c r="J10" s="201" t="e">
        <f>SUM(J7:J9)</f>
        <v>#DIV/0!</v>
      </c>
    </row>
    <row r="11" spans="2:10">
      <c r="B11" s="197"/>
      <c r="C11" s="197"/>
      <c r="D11" s="197"/>
      <c r="E11" s="197"/>
      <c r="F11" s="194"/>
      <c r="G11" s="194"/>
      <c r="H11" s="194"/>
      <c r="I11" s="194"/>
      <c r="J11" s="194"/>
    </row>
    <row r="12" spans="2:10">
      <c r="B12" s="194"/>
      <c r="C12" s="194"/>
      <c r="D12" s="194"/>
      <c r="E12" s="194"/>
      <c r="F12" s="194"/>
      <c r="G12" s="194"/>
      <c r="H12" s="194"/>
      <c r="I12" s="194"/>
      <c r="J12" s="194"/>
    </row>
    <row r="13" spans="2:10">
      <c r="B13" s="347" t="s">
        <v>184</v>
      </c>
      <c r="C13" s="347"/>
      <c r="D13" s="347"/>
      <c r="E13" s="347"/>
      <c r="F13" s="194"/>
      <c r="G13" s="350" t="s">
        <v>185</v>
      </c>
      <c r="H13" s="350"/>
      <c r="I13" s="350"/>
      <c r="J13" s="350"/>
    </row>
    <row r="14" spans="2:10">
      <c r="B14" s="195" t="s">
        <v>178</v>
      </c>
      <c r="C14" s="196" t="s">
        <v>186</v>
      </c>
      <c r="D14" s="196" t="s">
        <v>180</v>
      </c>
      <c r="E14" s="196" t="s">
        <v>181</v>
      </c>
      <c r="F14" s="194"/>
      <c r="G14" s="195" t="s">
        <v>187</v>
      </c>
      <c r="H14" s="196" t="s">
        <v>188</v>
      </c>
      <c r="I14" s="196" t="s">
        <v>189</v>
      </c>
      <c r="J14" s="196" t="s">
        <v>181</v>
      </c>
    </row>
    <row r="15" spans="2:10">
      <c r="B15" s="197" t="s">
        <v>115</v>
      </c>
      <c r="C15" s="198">
        <f>COUNTIFS('Matriz de riesgos'!C:C,"RIESGO",'Matriz de riesgos'!T:T,"Riesgo Alto")</f>
        <v>0</v>
      </c>
      <c r="D15" s="198">
        <f>COUNTIF('Matriz de riesgos'!C:C,"RIESGO")</f>
        <v>0</v>
      </c>
      <c r="E15" s="199" t="e">
        <f>C15/D15</f>
        <v>#DIV/0!</v>
      </c>
      <c r="F15" s="194"/>
      <c r="G15" s="197" t="s">
        <v>190</v>
      </c>
      <c r="H15" s="198">
        <f>COUNTIF('Plan de Acción'!N:N,"Cerrada")</f>
        <v>0</v>
      </c>
      <c r="I15" s="198">
        <f>(H15+H16)</f>
        <v>0</v>
      </c>
      <c r="J15" s="199" t="e">
        <f>H15/I15</f>
        <v>#DIV/0!</v>
      </c>
    </row>
    <row r="16" spans="2:10">
      <c r="B16" s="197" t="s">
        <v>112</v>
      </c>
      <c r="C16" s="198">
        <f>COUNTIFS('Matriz de riesgos'!C:C,"RIESGO",'Matriz de riesgos'!T:T,"Riesgo Medio")</f>
        <v>0</v>
      </c>
      <c r="D16" s="198">
        <f>COUNTIF('Matriz de riesgos'!C:C,"RIESGO")</f>
        <v>0</v>
      </c>
      <c r="E16" s="199" t="e">
        <f>C16/D16</f>
        <v>#DIV/0!</v>
      </c>
      <c r="F16" s="194"/>
      <c r="G16" s="197" t="s">
        <v>191</v>
      </c>
      <c r="H16" s="198">
        <f>COUNTIF('Plan de Acción'!N:N,"Abierta")</f>
        <v>0</v>
      </c>
      <c r="I16" s="198">
        <f>(H15+H16)</f>
        <v>0</v>
      </c>
      <c r="J16" s="199" t="e">
        <f>H16/I16</f>
        <v>#DIV/0!</v>
      </c>
    </row>
    <row r="17" spans="2:10">
      <c r="B17" s="197" t="s">
        <v>110</v>
      </c>
      <c r="C17" s="198">
        <f>COUNTIFS('Matriz de riesgos'!C:C,"RIESGO",'Matriz de riesgos'!T:T,"Riesgo Bajo")</f>
        <v>0</v>
      </c>
      <c r="D17" s="198">
        <f>COUNTIF('Matriz de riesgos'!C:C,"RIESGO")</f>
        <v>0</v>
      </c>
      <c r="E17" s="199" t="e">
        <f>C17/D17</f>
        <v>#DIV/0!</v>
      </c>
      <c r="F17" s="194"/>
      <c r="G17" s="197"/>
      <c r="H17" s="197"/>
      <c r="I17" s="197"/>
      <c r="J17" s="201" t="e">
        <f>SUM(J15:J16)</f>
        <v>#DIV/0!</v>
      </c>
    </row>
    <row r="18" spans="2:10">
      <c r="B18" s="197"/>
      <c r="C18" s="197"/>
      <c r="D18" s="197"/>
      <c r="E18" s="201" t="e">
        <f>SUM(E15:E17)</f>
        <v>#DIV/0!</v>
      </c>
      <c r="F18" s="194"/>
      <c r="G18" s="197"/>
      <c r="H18" s="197"/>
      <c r="I18" s="197"/>
      <c r="J18" s="197"/>
    </row>
    <row r="19" spans="2:10">
      <c r="B19" s="194"/>
      <c r="C19" s="194"/>
      <c r="D19" s="194"/>
      <c r="E19" s="194"/>
      <c r="F19" s="194"/>
      <c r="G19" s="194"/>
      <c r="H19" s="194"/>
      <c r="I19" s="194"/>
      <c r="J19" s="194"/>
    </row>
    <row r="20" spans="2:10">
      <c r="B20" s="194"/>
      <c r="C20" s="194"/>
      <c r="D20" s="194"/>
      <c r="E20" s="194"/>
      <c r="F20" s="194"/>
      <c r="G20" s="194"/>
      <c r="H20" s="194"/>
      <c r="I20" s="194"/>
      <c r="J20" s="194"/>
    </row>
    <row r="21" spans="2:10">
      <c r="B21" s="349" t="s">
        <v>192</v>
      </c>
      <c r="C21" s="349"/>
      <c r="D21" s="349"/>
      <c r="E21" s="349"/>
      <c r="F21" s="194"/>
      <c r="G21" s="194"/>
      <c r="H21" s="194"/>
      <c r="I21" s="194"/>
      <c r="J21" s="194"/>
    </row>
    <row r="22" spans="2:10">
      <c r="B22" s="195" t="s">
        <v>193</v>
      </c>
      <c r="C22" s="202" t="s">
        <v>194</v>
      </c>
      <c r="D22" s="196" t="s">
        <v>195</v>
      </c>
      <c r="E22" s="196" t="s">
        <v>181</v>
      </c>
      <c r="F22" s="194"/>
      <c r="G22" s="194"/>
      <c r="H22" s="194"/>
      <c r="I22" s="194"/>
      <c r="J22" s="194"/>
    </row>
    <row r="23" spans="2:10">
      <c r="B23" s="197"/>
      <c r="C23" s="198">
        <f>C7+C8</f>
        <v>0</v>
      </c>
      <c r="D23" s="198">
        <f>D7</f>
        <v>0</v>
      </c>
      <c r="E23" s="199" t="e">
        <f>C23/D23</f>
        <v>#DIV/0!</v>
      </c>
      <c r="F23" s="194"/>
      <c r="G23" s="194"/>
      <c r="H23" s="194"/>
      <c r="I23" s="194"/>
      <c r="J23" s="194"/>
    </row>
    <row r="24" spans="2:10">
      <c r="B24" s="195" t="s">
        <v>196</v>
      </c>
      <c r="C24" s="202" t="s">
        <v>194</v>
      </c>
      <c r="D24" s="196" t="s">
        <v>195</v>
      </c>
      <c r="E24" s="196" t="s">
        <v>181</v>
      </c>
      <c r="F24" s="194"/>
      <c r="G24" s="194"/>
      <c r="H24" s="194"/>
      <c r="I24" s="194"/>
      <c r="J24" s="194"/>
    </row>
    <row r="25" spans="2:10">
      <c r="B25" s="197"/>
      <c r="C25" s="198">
        <f>C15+C16</f>
        <v>0</v>
      </c>
      <c r="D25" s="198">
        <f>D16</f>
        <v>0</v>
      </c>
      <c r="E25" s="199" t="e">
        <f>C25/D25</f>
        <v>#DIV/0!</v>
      </c>
      <c r="F25" s="194"/>
      <c r="G25" s="194"/>
      <c r="H25" s="194"/>
      <c r="I25" s="194"/>
      <c r="J25" s="194"/>
    </row>
    <row r="26" spans="2:10">
      <c r="B26" s="197"/>
      <c r="C26" s="197"/>
      <c r="D26" s="197"/>
      <c r="E26" s="197"/>
      <c r="F26" s="194"/>
      <c r="G26" s="194"/>
      <c r="H26" s="194"/>
      <c r="I26" s="194"/>
      <c r="J26" s="194"/>
    </row>
  </sheetData>
  <sheetProtection algorithmName="SHA-512" hashValue="dYIscO7LHO+h32SiKC3oX1YHYDqiqc/p49nCt4FAwyKFJBkPIdEE1Q7Jdz5bvzaOA+kzJelzXCyWeBQ3JMoXwQ==" saltValue="/UW2Cg2/nWqqFGLrHLLm9w==" spinCount="100000" sheet="1" scenarios="1" formatCells="0" formatColumns="0" formatRows="0" insertColumns="0" insertRows="0" insertHyperlinks="0" deleteColumns="0" deleteRows="0"/>
  <mergeCells count="6">
    <mergeCell ref="B2:J3"/>
    <mergeCell ref="B5:E5"/>
    <mergeCell ref="G5:J5"/>
    <mergeCell ref="B13:E13"/>
    <mergeCell ref="B21:E21"/>
    <mergeCell ref="G13:J13"/>
  </mergeCells>
  <pageMargins left="0.25" right="0.25"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FA4D-635A-40C6-9B49-39109BE45EDF}">
  <sheetPr codeName="Hoja5">
    <tabColor rgb="FFFF0000"/>
  </sheetPr>
  <dimension ref="A2:Q15"/>
  <sheetViews>
    <sheetView topLeftCell="B1" workbookViewId="0">
      <selection activeCell="I17" sqref="I17"/>
    </sheetView>
  </sheetViews>
  <sheetFormatPr defaultColWidth="11.42578125" defaultRowHeight="15"/>
  <cols>
    <col min="1" max="1" width="90.140625" bestFit="1" customWidth="1"/>
    <col min="3" max="3" width="25.42578125" bestFit="1" customWidth="1"/>
    <col min="8" max="8" width="15.7109375" customWidth="1"/>
    <col min="10" max="10" width="30" bestFit="1" customWidth="1"/>
    <col min="17" max="17" width="16.5703125" customWidth="1"/>
  </cols>
  <sheetData>
    <row r="2" spans="1:17">
      <c r="A2" s="115" t="s">
        <v>197</v>
      </c>
      <c r="C2" t="s">
        <v>198</v>
      </c>
      <c r="F2" s="111">
        <v>1</v>
      </c>
      <c r="H2" t="s">
        <v>37</v>
      </c>
      <c r="J2" t="s">
        <v>199</v>
      </c>
      <c r="L2" t="s">
        <v>200</v>
      </c>
      <c r="N2" s="122" t="s">
        <v>201</v>
      </c>
      <c r="P2" s="38" t="s">
        <v>37</v>
      </c>
      <c r="Q2" s="38" t="s">
        <v>177</v>
      </c>
    </row>
    <row r="3" spans="1:17">
      <c r="A3" s="115" t="s">
        <v>48</v>
      </c>
      <c r="C3" t="s">
        <v>202</v>
      </c>
      <c r="F3" s="1">
        <f>F2+1</f>
        <v>2</v>
      </c>
      <c r="H3" t="s">
        <v>177</v>
      </c>
      <c r="J3" t="s">
        <v>203</v>
      </c>
      <c r="L3" t="s">
        <v>204</v>
      </c>
      <c r="N3" s="122" t="s">
        <v>205</v>
      </c>
      <c r="P3" t="s">
        <v>200</v>
      </c>
      <c r="Q3" t="s">
        <v>206</v>
      </c>
    </row>
    <row r="4" spans="1:17">
      <c r="A4" s="115" t="s">
        <v>207</v>
      </c>
      <c r="C4" t="s">
        <v>208</v>
      </c>
      <c r="F4" s="1">
        <f t="shared" ref="F4:F11" si="0">F3+1</f>
        <v>3</v>
      </c>
      <c r="J4" t="s">
        <v>209</v>
      </c>
      <c r="L4" t="s">
        <v>210</v>
      </c>
      <c r="P4" t="s">
        <v>204</v>
      </c>
      <c r="Q4" t="s">
        <v>211</v>
      </c>
    </row>
    <row r="5" spans="1:17">
      <c r="A5" s="115" t="s">
        <v>39</v>
      </c>
      <c r="C5" t="s">
        <v>212</v>
      </c>
      <c r="F5" s="1">
        <f t="shared" si="0"/>
        <v>4</v>
      </c>
      <c r="J5" t="s">
        <v>213</v>
      </c>
      <c r="L5" t="s">
        <v>214</v>
      </c>
      <c r="P5" t="s">
        <v>210</v>
      </c>
      <c r="Q5" t="s">
        <v>215</v>
      </c>
    </row>
    <row r="6" spans="1:17">
      <c r="A6" s="115" t="s">
        <v>216</v>
      </c>
      <c r="C6" t="s">
        <v>217</v>
      </c>
      <c r="F6" s="1">
        <f t="shared" si="0"/>
        <v>5</v>
      </c>
      <c r="J6" t="s">
        <v>218</v>
      </c>
      <c r="L6" t="s">
        <v>219</v>
      </c>
      <c r="P6" t="s">
        <v>214</v>
      </c>
    </row>
    <row r="7" spans="1:17">
      <c r="A7" s="115" t="s">
        <v>220</v>
      </c>
      <c r="C7" t="s">
        <v>221</v>
      </c>
      <c r="F7" s="1">
        <f t="shared" si="0"/>
        <v>6</v>
      </c>
      <c r="J7" t="s">
        <v>222</v>
      </c>
      <c r="L7" t="s">
        <v>206</v>
      </c>
      <c r="P7" t="s">
        <v>219</v>
      </c>
    </row>
    <row r="8" spans="1:17">
      <c r="A8" s="115" t="s">
        <v>223</v>
      </c>
      <c r="C8" t="s">
        <v>224</v>
      </c>
      <c r="F8" s="1">
        <f t="shared" si="0"/>
        <v>7</v>
      </c>
      <c r="J8" t="s">
        <v>225</v>
      </c>
      <c r="L8" t="s">
        <v>211</v>
      </c>
    </row>
    <row r="9" spans="1:17">
      <c r="A9" s="115" t="s">
        <v>226</v>
      </c>
      <c r="C9" t="s">
        <v>58</v>
      </c>
      <c r="F9" s="1">
        <f t="shared" si="0"/>
        <v>8</v>
      </c>
      <c r="L9" t="s">
        <v>215</v>
      </c>
    </row>
    <row r="10" spans="1:17">
      <c r="A10" s="115" t="s">
        <v>55</v>
      </c>
      <c r="C10" t="s">
        <v>42</v>
      </c>
      <c r="F10" s="1">
        <f t="shared" si="0"/>
        <v>9</v>
      </c>
    </row>
    <row r="11" spans="1:17">
      <c r="A11" s="115" t="s">
        <v>227</v>
      </c>
      <c r="C11" t="s">
        <v>228</v>
      </c>
      <c r="F11" s="1">
        <f t="shared" si="0"/>
        <v>10</v>
      </c>
    </row>
    <row r="12" spans="1:17">
      <c r="A12" s="115" t="s">
        <v>63</v>
      </c>
      <c r="C12" t="s">
        <v>229</v>
      </c>
      <c r="F12" s="111" t="s">
        <v>230</v>
      </c>
    </row>
    <row r="13" spans="1:17">
      <c r="A13" s="115" t="s">
        <v>231</v>
      </c>
      <c r="C13" t="s">
        <v>232</v>
      </c>
    </row>
    <row r="14" spans="1:17">
      <c r="C14" t="s">
        <v>233</v>
      </c>
    </row>
    <row r="15" spans="1:17">
      <c r="C15" t="s">
        <v>66</v>
      </c>
    </row>
  </sheetData>
  <pageMargins left="0.7" right="0.7" top="0.75" bottom="0.75" header="0.3" footer="0.3"/>
  <pageSetup paperSize="9"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2026-01-22T13:03:19Z</dcterms:modified>
  <cp:category/>
  <cp:contentStatus/>
</cp:coreProperties>
</file>